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2"/>
  <workbookPr/>
  <mc:AlternateContent xmlns:mc="http://schemas.openxmlformats.org/markup-compatibility/2006">
    <mc:Choice Requires="x15">
      <x15ac:absPath xmlns:x15ac="http://schemas.microsoft.com/office/spreadsheetml/2010/11/ac" url="https://sverigeselevkarer994-my.sharepoint.com/personal/simon_wreland_sverigeselevkarer_se/Documents/"/>
    </mc:Choice>
  </mc:AlternateContent>
  <xr:revisionPtr revIDLastSave="0" documentId="8_{5B54B466-585A-4BD5-96FC-3161028FBFA9}" xr6:coauthVersionLast="47" xr6:coauthVersionMax="47" xr10:uidLastSave="{00000000-0000-0000-0000-000000000000}"/>
  <bookViews>
    <workbookView xWindow="28635" yWindow="-165" windowWidth="29130" windowHeight="15930" xr2:uid="{00000000-000D-0000-FFFF-FFFF00000000}"/>
  </bookViews>
  <sheets>
    <sheet name="Instruktioner" sheetId="12" r:id="rId1"/>
    <sheet name="Översikt" sheetId="1" r:id="rId2"/>
    <sheet name="BOKFÖRING" sheetId="3" r:id="rId3"/>
    <sheet name="BOKSLUT" sheetId="8" r:id="rId4"/>
    <sheet name="Statistik" sheetId="7" r:id="rId5"/>
    <sheet name="Siffror (Rör ej)" sheetId="2" state="hidden" r:id="rId6"/>
    <sheet name="Alternativ (Rör ej)" sheetId="6" state="hidden" r:id="rId7"/>
  </sheets>
  <definedNames>
    <definedName name="BankIn">'Siffror (Rör ej)'!$B$21</definedName>
    <definedName name="BankIn1">'Siffror (Rör ej)'!$F$17</definedName>
    <definedName name="BankIn2">'Siffror (Rör ej)'!$F$34</definedName>
    <definedName name="BankIn3">'Siffror (Rör ej)'!$F$50</definedName>
    <definedName name="BankIn4">'Siffror (Rör ej)'!$F$66</definedName>
    <definedName name="Bankkonto1">BOKFÖRING!$C$7</definedName>
    <definedName name="Bankkonto2">#REF!</definedName>
    <definedName name="Bankkonto3">#REF!</definedName>
    <definedName name="BankTillKassa">'Siffror (Rör ej)'!$B$25</definedName>
    <definedName name="Bankut">'Siffror (Rör ej)'!$B$22</definedName>
    <definedName name="BankUt1">'Siffror (Rör ej)'!$E$17</definedName>
    <definedName name="BankUt2">'Siffror (Rör ej)'!$E$34</definedName>
    <definedName name="BankUt3">'Siffror (Rör ej)'!$E$50</definedName>
    <definedName name="Bankut4">'Siffror (Rör ej)'!$E$66</definedName>
    <definedName name="BidragFrånSkolan">'Siffror (Rör ej)'!$D$13</definedName>
    <definedName name="BidragFrånSkolan1">'Siffror (Rör ej)'!$I$13</definedName>
    <definedName name="BidragFrånSkolan2">'Siffror (Rör ej)'!$I$30</definedName>
    <definedName name="BidragFrånSkolan3">'Siffror (Rör ej)'!$I$46</definedName>
    <definedName name="BidragFrånSkolan4">'Siffror (Rör ej)'!$I$62</definedName>
    <definedName name="BidragFrånSkolanIntäkter1">'Siffror (Rör ej)'!$U$13</definedName>
    <definedName name="BidragFrånSkolanIntäkter2">'Siffror (Rör ej)'!$W$13</definedName>
    <definedName name="BidragFrånSkolanIntäkter3">'Siffror (Rör ej)'!$Y$13</definedName>
    <definedName name="BidragFrånSkolanIntäkter4">'Siffror (Rör ej)'!$AA$13</definedName>
    <definedName name="BidragFrånSkolanKostnader1">'Siffror (Rör ej)'!$V$13</definedName>
    <definedName name="BidragFrånSkolanKostnader2">'Siffror (Rör ej)'!$X$13</definedName>
    <definedName name="BidragFrånSkolanKostnader3">'Siffror (Rör ej)'!$Z$13</definedName>
    <definedName name="BidragFrånSkolanKostnader4">'Siffror (Rör ej)'!$AB$13</definedName>
    <definedName name="BidragFrånSverigesElevkårer">'Siffror (Rör ej)'!$D$12</definedName>
    <definedName name="BidragFrånSverigesElevkårer1">'Siffror (Rör ej)'!$I$12</definedName>
    <definedName name="BidragFrånSverigesElevkårer2">'Siffror (Rör ej)'!$I$29</definedName>
    <definedName name="BidragFrånSverigesElevkårer3">'Siffror (Rör ej)'!$I$45</definedName>
    <definedName name="BidragFrånSverigesElevkårer4">'Siffror (Rör ej)'!$I$61</definedName>
    <definedName name="BidragFrånSverigesElevkårerIntäkter1">'Siffror (Rör ej)'!$U$12</definedName>
    <definedName name="BidragFrånSverigesElevkårerIntäkter2">'Siffror (Rör ej)'!$W$12</definedName>
    <definedName name="BidragFrånSverigesElevkårerIntäkter3">'Siffror (Rör ej)'!$Y$12</definedName>
    <definedName name="BidragFrånSverigesElevkårerIntäkter4">'Siffror (Rör ej)'!$AA$12</definedName>
    <definedName name="BidragSkolanTotalaIntäkter">'Siffror (Rör ej)'!$AC$13</definedName>
    <definedName name="BidragSkolanTotalaKostnader">'Siffror (Rör ej)'!$AD$13</definedName>
    <definedName name="BidragSverigesElevkårerTotalaIntäkter">'Siffror (Rör ej)'!$AC$12</definedName>
    <definedName name="Bildning">'Siffror (Rör ej)'!$D$6</definedName>
    <definedName name="Bildning1">'Siffror (Rör ej)'!$I$6</definedName>
    <definedName name="Bildning2">'Siffror (Rör ej)'!$I$23</definedName>
    <definedName name="Bildning3">'Siffror (Rör ej)'!$I$39</definedName>
    <definedName name="Bildning4">'Siffror (Rör ej)'!$I$55</definedName>
    <definedName name="BildningIntäkter1">'Siffror (Rör ej)'!$U$6</definedName>
    <definedName name="BildningIntäkter2">'Siffror (Rör ej)'!$W$6</definedName>
    <definedName name="BildningIntäkter3">'Siffror (Rör ej)'!$Y$6</definedName>
    <definedName name="BildningIntäkter4">'Siffror (Rör ej)'!$AA$6</definedName>
    <definedName name="BildningKostnader1">'Siffror (Rör ej)'!$V$6</definedName>
    <definedName name="BildningKostnader2">'Siffror (Rör ej)'!$X$6</definedName>
    <definedName name="BildningKostnader3">'Siffror (Rör ej)'!$Z$6</definedName>
    <definedName name="BildningKostnader4">'Siffror (Rör ej)'!$AB$6</definedName>
    <definedName name="BildningTotalaIntäkter">'Siffror (Rör ej)'!$AC$6</definedName>
    <definedName name="BildningTotalaKostnader">'Siffror (Rör ej)'!$AD$6</definedName>
    <definedName name="EgetKapital1">BOKFÖRING!$C$9</definedName>
    <definedName name="EgetKapital2">#REF!</definedName>
    <definedName name="EgetKapital3">#REF!</definedName>
    <definedName name="Event">'Siffror (Rör ej)'!$D$4</definedName>
    <definedName name="Event1">'Siffror (Rör ej)'!$I$4</definedName>
    <definedName name="Event2">'Siffror (Rör ej)'!$I$21</definedName>
    <definedName name="Event3">'Siffror (Rör ej)'!$I$37</definedName>
    <definedName name="Event4">'Siffror (Rör ej)'!$I$53</definedName>
    <definedName name="EventIntäkter1">'Siffror (Rör ej)'!$U$4</definedName>
    <definedName name="EventIntäkter2">'Siffror (Rör ej)'!$W$4</definedName>
    <definedName name="EventIntäkter3">'Siffror (Rör ej)'!$Y$4</definedName>
    <definedName name="EventIntäkter4">'Siffror (Rör ej)'!$AA$4</definedName>
    <definedName name="EventKostnader1">'Siffror (Rör ej)'!$V$4</definedName>
    <definedName name="EventKostnader2">'Siffror (Rör ej)'!$X$4</definedName>
    <definedName name="EventKostnader3">'Siffror (Rör ej)'!$Z$4</definedName>
    <definedName name="EventKostnader4">'Siffror (Rör ej)'!$AB$4</definedName>
    <definedName name="EventTotalaIntäkter">'Siffror (Rör ej)'!$AC$4</definedName>
    <definedName name="EventTotalaKostnader">'Siffror (Rör ej)'!$AD$4</definedName>
    <definedName name="Föreningar">'Siffror (Rör ej)'!$D$8</definedName>
    <definedName name="Föreningar1">'Siffror (Rör ej)'!$I$8</definedName>
    <definedName name="Föreningar2">'Siffror (Rör ej)'!$I$25</definedName>
    <definedName name="Föreningar3">'Siffror (Rör ej)'!$I$41</definedName>
    <definedName name="Föreningar4">'Siffror (Rör ej)'!$I$57</definedName>
    <definedName name="FöreningarIntäkter1">'Siffror (Rör ej)'!$U$8</definedName>
    <definedName name="FöreningarIntäkter2">'Siffror (Rör ej)'!$W$8</definedName>
    <definedName name="FöreningarIntäkter3">'Siffror (Rör ej)'!$Y$8</definedName>
    <definedName name="FöreningarIntäkter4">'Siffror (Rör ej)'!$AA$8</definedName>
    <definedName name="FöreningarKostnader1">'Siffror (Rör ej)'!$V$8</definedName>
    <definedName name="FöreningarKostnader2">'Siffror (Rör ej)'!$X$8</definedName>
    <definedName name="FöreningarKostnader3">'Siffror (Rör ej)'!$Z$8</definedName>
    <definedName name="FöreningarKostnader4">'Siffror (Rör ej)'!$AB$8</definedName>
    <definedName name="FöreningarTotalaIntäkter">'Siffror (Rör ej)'!$AC$8</definedName>
    <definedName name="FöreningarTotalaKostnader">'Siffror (Rör ej)'!$AD$8</definedName>
    <definedName name="Handkassa1">BOKFÖRING!$C$8</definedName>
    <definedName name="Handkassa2">#REF!</definedName>
    <definedName name="Handkassa3">#REF!</definedName>
    <definedName name="IngåendeBankkonto">Översikt!$E$18</definedName>
    <definedName name="IngåendeHandkassa">Översikt!$J$18</definedName>
    <definedName name="Insättning1">'Siffror (Rör ej)'!$I$9</definedName>
    <definedName name="Insättning2">'Siffror (Rör ej)'!$I$26</definedName>
    <definedName name="Insättning3">'Siffror (Rör ej)'!$I$42</definedName>
    <definedName name="Insättning4">'Siffror (Rör ej)'!$I$58</definedName>
    <definedName name="InsättningarochUttag">'Siffror (Rör ej)'!$D$9</definedName>
    <definedName name="InsättningBankIn1">'Siffror (Rör ej)'!$F$9</definedName>
    <definedName name="InsättningBankIn2">'Siffror (Rör ej)'!$F$26</definedName>
    <definedName name="InsättningBankIn3">'Siffror (Rör ej)'!$F$42</definedName>
    <definedName name="InsättningBankUt1">'Siffror (Rör ej)'!$E$9</definedName>
    <definedName name="InsättningBankUt2">'Siffror (Rör ej)'!$E$26</definedName>
    <definedName name="InsättningBankUt3">'Siffror (Rör ej)'!$E$42</definedName>
    <definedName name="InsättningKassain1">'Siffror (Rör ej)'!$H$9</definedName>
    <definedName name="InsättningKassaIn2">'Siffror (Rör ej)'!$H$26</definedName>
    <definedName name="InsättningKassaIn3">'Siffror (Rör ej)'!$H$42</definedName>
    <definedName name="InsättningKassaUt1">'Siffror (Rör ej)'!$G$9</definedName>
    <definedName name="InsättningKassaUt2">'Siffror (Rör ej)'!$G$26</definedName>
    <definedName name="InsättningKassaUt3">'Siffror (Rör ej)'!$G$42</definedName>
    <definedName name="Inventarie">Översikt!$Q$26</definedName>
    <definedName name="Kassain">'Siffror (Rör ej)'!$B$23</definedName>
    <definedName name="KassaIn1">'Siffror (Rör ej)'!$H$17</definedName>
    <definedName name="KassaIn2">'Siffror (Rör ej)'!$H$34</definedName>
    <definedName name="KassaIn3">'Siffror (Rör ej)'!$H$50</definedName>
    <definedName name="Kassain4">'Siffror (Rör ej)'!$H$66</definedName>
    <definedName name="KassaTillBank">'Siffror (Rör ej)'!$B$26</definedName>
    <definedName name="Kassaut">'Siffror (Rör ej)'!$B$24</definedName>
    <definedName name="KassaUt1">'Siffror (Rör ej)'!$G$17</definedName>
    <definedName name="KassaUt2">'Siffror (Rör ej)'!$G$34</definedName>
    <definedName name="KassaUt3">'Siffror (Rör ej)'!$G$50</definedName>
    <definedName name="Kassaut4">'Siffror (Rör ej)'!$G$66</definedName>
    <definedName name="Kårrum">'Siffror (Rör ej)'!$D$11</definedName>
    <definedName name="Kårrum1">'Siffror (Rör ej)'!$I$11</definedName>
    <definedName name="Kårrum2">'Siffror (Rör ej)'!$I$28</definedName>
    <definedName name="Kårrum3">'Siffror (Rör ej)'!$I$44</definedName>
    <definedName name="Kårrum4">'Siffror (Rör ej)'!$I$60</definedName>
    <definedName name="KårrumIntäkter1">'Siffror (Rör ej)'!$U$11</definedName>
    <definedName name="KårrumIntäkter2">'Siffror (Rör ej)'!$W$11</definedName>
    <definedName name="KårrumIntäkter3">'Siffror (Rör ej)'!$Y$11</definedName>
    <definedName name="KårrumIntäkter4">'Siffror (Rör ej)'!$AA$11</definedName>
    <definedName name="KårrumKostnader1">'Siffror (Rör ej)'!$V$11</definedName>
    <definedName name="KårrumKostnader2">'Siffror (Rör ej)'!$X$11</definedName>
    <definedName name="KårrumKostnader3">'Siffror (Rör ej)'!$Z$11</definedName>
    <definedName name="KårrumKostnader4">'Siffror (Rör ej)'!$AB$11</definedName>
    <definedName name="KårrumTotalaIntäkter">'Siffror (Rör ej)'!$AC$11</definedName>
    <definedName name="KårrumTotalaKostnader">'Siffror (Rör ej)'!$AD$11</definedName>
    <definedName name="Lobbying">'Siffror (Rör ej)'!$D$5</definedName>
    <definedName name="Lobbying1">'Siffror (Rör ej)'!$I$5</definedName>
    <definedName name="Lobbying2">'Siffror (Rör ej)'!$I$22</definedName>
    <definedName name="Lobbying3">'Siffror (Rör ej)'!$I$38</definedName>
    <definedName name="Lobbying4">'Siffror (Rör ej)'!$I$54</definedName>
    <definedName name="LobbyingIntäkter1">'Siffror (Rör ej)'!$U$5</definedName>
    <definedName name="LobbyingIntäkter2">'Siffror (Rör ej)'!$W$5</definedName>
    <definedName name="LobbyingIntäkter3">'Siffror (Rör ej)'!$Y$5</definedName>
    <definedName name="LobbyingIntäkter4">'Siffror (Rör ej)'!$AA$5</definedName>
    <definedName name="LobbyingKostnader1">'Siffror (Rör ej)'!$V$5</definedName>
    <definedName name="LobbyingKostnader2">'Siffror (Rör ej)'!$X$5</definedName>
    <definedName name="LobbyingKostnader3">'Siffror (Rör ej)'!$Z$5</definedName>
    <definedName name="LobbyingKostnader4">'Siffror (Rör ej)'!$AB$5</definedName>
    <definedName name="LobbyingTotalaIntäkter">'Siffror (Rör ej)'!$AC$5</definedName>
    <definedName name="LobbyingTotalaKostnader">'Siffror (Rör ej)'!$AD$5</definedName>
    <definedName name="Medlemsavgift">'Siffror (Rör ej)'!$D$15</definedName>
    <definedName name="Medlemsavgift1">'Siffror (Rör ej)'!$I$15</definedName>
    <definedName name="Medlemsavgift2">'Siffror (Rör ej)'!$I$32</definedName>
    <definedName name="Medlemsavgift3">'Siffror (Rör ej)'!$I$48</definedName>
    <definedName name="Medlemsavgift4">'Siffror (Rör ej)'!$I$64</definedName>
    <definedName name="MedlemsavgifterIntäkter1">'Siffror (Rör ej)'!$U$15</definedName>
    <definedName name="MedlemsavgiftIntäkter2">'Siffror (Rör ej)'!$W$15</definedName>
    <definedName name="MedlemsavgiftIntäkter3">'Siffror (Rör ej)'!$Y$15</definedName>
    <definedName name="MedlemsavgiftIntäkter4">'Siffror (Rör ej)'!$AA$15</definedName>
    <definedName name="MedlemsavgiftKostnader1">'Siffror (Rör ej)'!$V$15</definedName>
    <definedName name="MedlemsavgiftKostnader2">'Siffror (Rör ej)'!$X$15</definedName>
    <definedName name="MedlemsavgiftKostnader3">'Siffror (Rör ej)'!$Z$15</definedName>
    <definedName name="MedlemsavgiftKostnader4">'Siffror (Rör ej)'!$AB$15</definedName>
    <definedName name="MedlemsavgiftTotalaIntäkter">'Siffror (Rör ej)'!$AC$15</definedName>
    <definedName name="MedlemsavgiftTotalaKostnader">'Siffror (Rör ej)'!$AD$15</definedName>
    <definedName name="Mestintäkt">'Siffror (Rör ej)'!$R$19</definedName>
    <definedName name="Mestintäkt1">'Siffror (Rör ej)'!#REF!</definedName>
    <definedName name="Mestintäkt2">'Siffror (Rör ej)'!#REF!</definedName>
    <definedName name="Mestintäkt3">'Siffror (Rör ej)'!$R$29</definedName>
    <definedName name="Mestintäkt4">'Siffror (Rör ej)'!$R$33</definedName>
    <definedName name="Mestkostnad">'Siffror (Rör ej)'!$R$23</definedName>
    <definedName name="Mestkostnad1">'Siffror (Rör ej)'!$V$21</definedName>
    <definedName name="Mestkostnad2">'Siffror (Rör ej)'!$V$25</definedName>
    <definedName name="Mestkostnad3">'Siffror (Rör ej)'!$V$29</definedName>
    <definedName name="Mestkostnad4">'Siffror (Rör ej)'!$V$33</definedName>
    <definedName name="Resor">'Siffror (Rör ej)'!$D$10</definedName>
    <definedName name="Resor1">'Siffror (Rör ej)'!$I$10</definedName>
    <definedName name="Resor2">'Siffror (Rör ej)'!$I$27</definedName>
    <definedName name="Resor3">'Siffror (Rör ej)'!$I$43</definedName>
    <definedName name="Resor4">'Siffror (Rör ej)'!$I$59</definedName>
    <definedName name="ResorIntäkter1">'Siffror (Rör ej)'!$U$10</definedName>
    <definedName name="ResorIntäkter2">'Siffror (Rör ej)'!$W$10</definedName>
    <definedName name="ResorIntäkter3">'Siffror (Rör ej)'!$Y$10</definedName>
    <definedName name="ResorIntäkter4">'Siffror (Rör ej)'!$AA$10</definedName>
    <definedName name="ResorKostnader1">'Siffror (Rör ej)'!$V$10</definedName>
    <definedName name="ResorKostnader2">'Siffror (Rör ej)'!$X$10</definedName>
    <definedName name="ResorKostnader3">'Siffror (Rör ej)'!$Z$10</definedName>
    <definedName name="ResorKostnader4">'Siffror (Rör ej)'!$AB$10</definedName>
    <definedName name="ResorTotalaIntäkter">'Siffror (Rör ej)'!$AC$10</definedName>
    <definedName name="ResorTotalaKostnader">'Siffror (Rör ej)'!$AD$10</definedName>
    <definedName name="ResultatBank1">'Siffror (Rör ej)'!$K$17</definedName>
    <definedName name="ResultatBank2">'Siffror (Rör ej)'!$K$34</definedName>
    <definedName name="ResultatBank3">'Siffror (Rör ej)'!$K$50</definedName>
    <definedName name="ResultatBank4">'Siffror (Rör ej)'!$K$66</definedName>
    <definedName name="ResultatKassa1">'Siffror (Rör ej)'!$J$17</definedName>
    <definedName name="ResultatKassa2">'Siffror (Rör ej)'!$J$34</definedName>
    <definedName name="ResultatKassa3">'Siffror (Rör ej)'!$J$50</definedName>
    <definedName name="ResultatKassa4">'Siffror (Rör ej)'!$J$66</definedName>
    <definedName name="Service">'Siffror (Rör ej)'!$D$7</definedName>
    <definedName name="Service1">'Siffror (Rör ej)'!$I$7</definedName>
    <definedName name="Service2">'Siffror (Rör ej)'!$I$24</definedName>
    <definedName name="Service3">'Siffror (Rör ej)'!$I$40</definedName>
    <definedName name="Service4">'Siffror (Rör ej)'!$I$56</definedName>
    <definedName name="ServiceIntäkter1">'Siffror (Rör ej)'!$U$7</definedName>
    <definedName name="ServiceIntäkter2">'Siffror (Rör ej)'!$W$7</definedName>
    <definedName name="ServiceIntäkter3">'Siffror (Rör ej)'!$Y$7</definedName>
    <definedName name="ServiceIntäkter4">'Siffror (Rör ej)'!$AA$7</definedName>
    <definedName name="ServiceKostnader1">'Siffror (Rör ej)'!$V$7</definedName>
    <definedName name="ServiceKostnader2">'Siffror (Rör ej)'!$X$7</definedName>
    <definedName name="ServiceKostnader3">'Siffror (Rör ej)'!$Z$7</definedName>
    <definedName name="ServiceKostnader4">'Siffror (Rör ej)'!$AB$7</definedName>
    <definedName name="ServiceTotalaIntäkter">'Siffror (Rör ej)'!$AC$7</definedName>
    <definedName name="ServiceTotalaKostnader">'Siffror (Rör ej)'!$AD$7</definedName>
    <definedName name="StörstaIntäkten1">'Alternativ (Rör ej)'!$B$2</definedName>
    <definedName name="StörstaIntäkten2">'Alternativ (Rör ej)'!$C$2</definedName>
    <definedName name="StörstaIntäkten3">'Alternativ (Rör ej)'!$D$2</definedName>
    <definedName name="StörstaIntäkten4">'Alternativ (Rör ej)'!$E$2</definedName>
    <definedName name="StörstaIntäktenTotalt">'Alternativ (Rör ej)'!$B$6</definedName>
    <definedName name="StörstaKostnaden1">'Alternativ (Rör ej)'!$B$4</definedName>
    <definedName name="StörstaKostnaden2">'Alternativ (Rör ej)'!$C$4</definedName>
    <definedName name="StörstaKostnaden3">'Alternativ (Rör ej)'!$D$4</definedName>
    <definedName name="StörstaKostnaden4">'Alternativ (Rör ej)'!$E$4</definedName>
    <definedName name="StörstaKostnadenTotalt">'Alternativ (Rör ej)'!$C$6</definedName>
    <definedName name="Svar1">'Alternativ (Rör ej)'!$E$8</definedName>
    <definedName name="Svar2">'Alternativ (Rör ej)'!$E$9</definedName>
    <definedName name="TotalaBankintäkter">'Siffror (Rör ej)'!$P$70</definedName>
    <definedName name="TotalaBankintäkter1">'Siffror (Rör ej)'!$P$7</definedName>
    <definedName name="TotalaBankintäkter2">'Siffror (Rör ej)'!$P$24</definedName>
    <definedName name="TotalaBankintäkter3">'Siffror (Rör ej)'!$P$40</definedName>
    <definedName name="TotalaBankintäkter4">'Siffror (Rör ej)'!$P$56</definedName>
    <definedName name="TotalaBankutgifter">'Siffror (Rör ej)'!$P$73</definedName>
    <definedName name="TotalaBankutgifter1">'Siffror (Rör ej)'!$P$11</definedName>
    <definedName name="TotalaBankutgifter2">'Siffror (Rör ej)'!$P$28</definedName>
    <definedName name="TotalaBankutgifter3">'Siffror (Rör ej)'!$P$44</definedName>
    <definedName name="TotalaBankutgifter4">'Siffror (Rör ej)'!$P$60</definedName>
    <definedName name="TotalaKassaintäkter">'Siffror (Rör ej)'!$P$71</definedName>
    <definedName name="TotalaKassaintäkter1">'Siffror (Rör ej)'!$P$8</definedName>
    <definedName name="TotalaKassaintäkter2">'Siffror (Rör ej)'!$P$25</definedName>
    <definedName name="TotalaKassaintäkter3">'Siffror (Rör ej)'!$P$41</definedName>
    <definedName name="TotalaKassaintäkter4">'Siffror (Rör ej)'!$P$57</definedName>
    <definedName name="TotalaKassautgifter">'Siffror (Rör ej)'!$P$74</definedName>
    <definedName name="TotalaKassautgifter1">'Siffror (Rör ej)'!$P$12</definedName>
    <definedName name="TotalaKassautgifter2">'Siffror (Rör ej)'!$P$29</definedName>
    <definedName name="TotalaKassautgifter3">'Siffror (Rör ej)'!$P$45</definedName>
    <definedName name="TotalaKassautgifter4">'Siffror (Rör ej)'!$P$61</definedName>
    <definedName name="TotaltResultat1">'Siffror (Rör ej)'!$I$17</definedName>
    <definedName name="_xlnm.Print_Area" localSheetId="3">BOKSLUT!$A$1:$I$46</definedName>
    <definedName name="ÖvrigaBidragOchSponsring">'Siffror (Rör ej)'!$D$14</definedName>
    <definedName name="ÖvrigaBidragOchSponsring1">'Siffror (Rör ej)'!$I$14</definedName>
    <definedName name="ÖvrigaBidragOchSponsring2">'Siffror (Rör ej)'!$I$31</definedName>
    <definedName name="ÖvrigaBidragOchSponsring3">'Siffror (Rör ej)'!$I$47</definedName>
    <definedName name="ÖvrigaBidragOchSponsring4">'Siffror (Rör ej)'!$I$63</definedName>
    <definedName name="ÖvrigaBidragOchSponsringIntäkter1">'Siffror (Rör ej)'!$U$14</definedName>
    <definedName name="ÖvrigaBidragOchSponsringIntäkter2">'Siffror (Rör ej)'!$W$14</definedName>
    <definedName name="ÖvrigaBidragOchSponsringIntäkter3">'Siffror (Rör ej)'!$Y$14</definedName>
    <definedName name="ÖvrigaBidragOchSponsringIntäkter4">'Siffror (Rör ej)'!$AA$14</definedName>
    <definedName name="ÖvrigaBidragOchSponsringKostnader1">'Siffror (Rör ej)'!$V$14</definedName>
    <definedName name="ÖvrigaBidragOchSponsringKostnader2">'Siffror (Rör ej)'!$X$14</definedName>
    <definedName name="ÖvrigaBidragOchSponsringKostnader3">'Siffror (Rör ej)'!$Z$14</definedName>
    <definedName name="ÖvrigaBidragOchSponsringKostnader4">'Siffror (Rör ej)'!$AB$14</definedName>
    <definedName name="ÖvrigaBidragOchSponsringKostnader5">'Siffror (Rör ej)'!$AB$14</definedName>
    <definedName name="ÖvrigaBidragTotalaIntäkter">'Siffror (Rör ej)'!$AC$14</definedName>
    <definedName name="ÖvrigaBidragTotalaKostnader">'Siffror (Rör ej)'!$AD$14</definedName>
    <definedName name="Övrigt">'Siffror (Rör ej)'!$D$16</definedName>
    <definedName name="Övrigt1">'Siffror (Rör ej)'!$I$16</definedName>
    <definedName name="Övrigt2">'Siffror (Rör ej)'!$I$33</definedName>
    <definedName name="Övrigt3">'Siffror (Rör ej)'!$I$49</definedName>
    <definedName name="Övrigt4">'Siffror (Rör ej)'!$I$65</definedName>
    <definedName name="ÖvrigtIntäkter1">'Siffror (Rör ej)'!$U$16</definedName>
    <definedName name="ÖvrigtIntäkter2">'Siffror (Rör ej)'!$W$16</definedName>
    <definedName name="ÖvrigtIntäkter3">'Siffror (Rör ej)'!$Y$16</definedName>
    <definedName name="ÖvrigtIntäkter4">'Siffror (Rör ej)'!$AA$16</definedName>
    <definedName name="ÖvrigtKostnader1">'Siffror (Rör ej)'!$V$16</definedName>
    <definedName name="ÖvrigtKostnader2">'Siffror (Rör ej)'!$X$16</definedName>
    <definedName name="ÖvrigtKostnader3">'Siffror (Rör ej)'!$Z$16</definedName>
    <definedName name="ÖvrigtKostnader4">'Siffror (Rör ej)'!$AB$16</definedName>
    <definedName name="ÖvrigtTotalaIntäkter">'Siffror (Rör ej)'!$AC$16</definedName>
    <definedName name="ÖvrigtTotalaKostnader">'Siffror (Rör ej)'!$AD$16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63" i="3" l="1"/>
  <c r="H64" i="3"/>
  <c r="H65" i="3"/>
  <c r="H16" i="8"/>
  <c r="A42" i="8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F8" i="6"/>
  <c r="F9" i="6"/>
  <c r="B5" i="8"/>
  <c r="F4" i="2"/>
  <c r="F5" i="2"/>
  <c r="F6" i="2"/>
  <c r="F7" i="2"/>
  <c r="F8" i="2"/>
  <c r="F9" i="2"/>
  <c r="F10" i="2"/>
  <c r="F11" i="2"/>
  <c r="F12" i="2"/>
  <c r="F13" i="2"/>
  <c r="F14" i="2"/>
  <c r="F15" i="2"/>
  <c r="F16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J32" i="8"/>
  <c r="E30" i="8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11" i="6"/>
  <c r="A43" i="8"/>
  <c r="C39" i="8"/>
  <c r="D9" i="6"/>
  <c r="E8" i="6"/>
  <c r="G9" i="6" s="1"/>
  <c r="D8" i="6"/>
  <c r="E29" i="8"/>
  <c r="E9" i="6"/>
  <c r="T18" i="1"/>
  <c r="T26" i="1"/>
  <c r="C9" i="6"/>
  <c r="C8" i="6"/>
  <c r="T16" i="2"/>
  <c r="T15" i="2"/>
  <c r="T14" i="2"/>
  <c r="T13" i="2"/>
  <c r="T12" i="2"/>
  <c r="T11" i="2"/>
  <c r="T10" i="2"/>
  <c r="T9" i="2"/>
  <c r="T8" i="2"/>
  <c r="T7" i="2"/>
  <c r="T6" i="2"/>
  <c r="T5" i="2"/>
  <c r="T4" i="2"/>
  <c r="N3" i="1" l="1"/>
  <c r="N4" i="1" s="1"/>
  <c r="K14" i="2"/>
  <c r="U14" i="2"/>
  <c r="U6" i="2"/>
  <c r="P29" i="1"/>
  <c r="P31" i="1" s="1"/>
  <c r="J12" i="2"/>
  <c r="J4" i="2"/>
  <c r="K6" i="2"/>
  <c r="V16" i="2"/>
  <c r="V8" i="2"/>
  <c r="U5" i="2"/>
  <c r="V7" i="2"/>
  <c r="J13" i="2"/>
  <c r="V10" i="2"/>
  <c r="J11" i="2"/>
  <c r="G8" i="6"/>
  <c r="I11" i="2"/>
  <c r="K16" i="2"/>
  <c r="K8" i="2"/>
  <c r="K11" i="2"/>
  <c r="I6" i="2"/>
  <c r="J14" i="2"/>
  <c r="U11" i="2"/>
  <c r="J10" i="2"/>
  <c r="U16" i="2"/>
  <c r="U8" i="2"/>
  <c r="J9" i="2"/>
  <c r="K12" i="2"/>
  <c r="J5" i="2"/>
  <c r="K15" i="2"/>
  <c r="U15" i="2"/>
  <c r="U7" i="2"/>
  <c r="V4" i="2"/>
  <c r="U9" i="2"/>
  <c r="U13" i="2"/>
  <c r="V11" i="2"/>
  <c r="G17" i="2"/>
  <c r="P12" i="2" s="1"/>
  <c r="V6" i="2"/>
  <c r="I7" i="2"/>
  <c r="U12" i="2"/>
  <c r="U4" i="2"/>
  <c r="K9" i="2"/>
  <c r="V12" i="2"/>
  <c r="V13" i="2"/>
  <c r="R10" i="7" s="1"/>
  <c r="V5" i="2"/>
  <c r="K10" i="2"/>
  <c r="I9" i="2"/>
  <c r="H17" i="2"/>
  <c r="P8" i="2" s="1"/>
  <c r="I16" i="2"/>
  <c r="I15" i="2"/>
  <c r="I13" i="2"/>
  <c r="J8" i="2"/>
  <c r="I10" i="2"/>
  <c r="K7" i="2"/>
  <c r="J15" i="2"/>
  <c r="J16" i="2"/>
  <c r="U10" i="2"/>
  <c r="E17" i="2"/>
  <c r="I8" i="2"/>
  <c r="V15" i="2"/>
  <c r="R12" i="7" s="1"/>
  <c r="J7" i="2"/>
  <c r="F17" i="2"/>
  <c r="I5" i="2"/>
  <c r="K4" i="2"/>
  <c r="V9" i="2"/>
  <c r="V14" i="2"/>
  <c r="R11" i="7" s="1"/>
  <c r="I4" i="2"/>
  <c r="K13" i="2"/>
  <c r="J6" i="2"/>
  <c r="K5" i="2"/>
  <c r="I14" i="2"/>
  <c r="I12" i="2"/>
  <c r="Q50" i="7" l="1"/>
  <c r="R6" i="7"/>
  <c r="Q57" i="7"/>
  <c r="R14" i="7"/>
  <c r="Q34" i="7"/>
  <c r="Q13" i="7"/>
  <c r="Q52" i="7"/>
  <c r="R8" i="7"/>
  <c r="Q29" i="7"/>
  <c r="Q8" i="7"/>
  <c r="Q31" i="7"/>
  <c r="Q10" i="7"/>
  <c r="Q36" i="7"/>
  <c r="Q15" i="7"/>
  <c r="Q26" i="7"/>
  <c r="Q5" i="7"/>
  <c r="Q35" i="7"/>
  <c r="Q14" i="7"/>
  <c r="Q49" i="7"/>
  <c r="R5" i="7"/>
  <c r="Q48" i="7"/>
  <c r="R4" i="7"/>
  <c r="C6" i="6"/>
  <c r="R23" i="2" s="1"/>
  <c r="Q56" i="7"/>
  <c r="R13" i="7"/>
  <c r="Q28" i="7"/>
  <c r="Q7" i="7"/>
  <c r="Q33" i="7"/>
  <c r="Q12" i="7"/>
  <c r="Q25" i="7"/>
  <c r="B6" i="6"/>
  <c r="R19" i="2" s="1"/>
  <c r="Q4" i="7"/>
  <c r="D9" i="8" s="1"/>
  <c r="Q30" i="7"/>
  <c r="Q9" i="7"/>
  <c r="Q27" i="7"/>
  <c r="Q6" i="7"/>
  <c r="Q32" i="7"/>
  <c r="Q11" i="7"/>
  <c r="Q58" i="7"/>
  <c r="R15" i="7"/>
  <c r="Q51" i="7"/>
  <c r="R7" i="7"/>
  <c r="B32" i="8"/>
  <c r="J17" i="2"/>
  <c r="C8" i="3" s="1"/>
  <c r="Q53" i="7"/>
  <c r="B4" i="6"/>
  <c r="Q55" i="7"/>
  <c r="F7" i="3"/>
  <c r="P7" i="2"/>
  <c r="Q54" i="7"/>
  <c r="P11" i="2"/>
  <c r="F8" i="3"/>
  <c r="I17" i="2"/>
  <c r="K17" i="2"/>
  <c r="B2" i="6"/>
  <c r="E30" i="1" l="1"/>
  <c r="D19" i="8"/>
  <c r="H9" i="8"/>
  <c r="H14" i="8"/>
  <c r="H15" i="8"/>
  <c r="H19" i="8"/>
  <c r="H10" i="8"/>
  <c r="H12" i="8"/>
  <c r="H13" i="8"/>
  <c r="D18" i="8"/>
  <c r="H17" i="8"/>
  <c r="D14" i="8"/>
  <c r="D12" i="8"/>
  <c r="D13" i="8"/>
  <c r="H18" i="8"/>
  <c r="D17" i="8"/>
  <c r="H11" i="8"/>
  <c r="D11" i="8"/>
  <c r="D20" i="8"/>
  <c r="H20" i="8"/>
  <c r="D10" i="8"/>
  <c r="D15" i="8"/>
  <c r="D16" i="8"/>
  <c r="F9" i="3"/>
  <c r="P13" i="2"/>
  <c r="J24" i="1" s="1"/>
  <c r="P9" i="2"/>
  <c r="E24" i="1" s="1"/>
  <c r="C7" i="3"/>
  <c r="H22" i="8" l="1"/>
  <c r="H37" i="1"/>
  <c r="D22" i="8"/>
  <c r="C37" i="1"/>
  <c r="J30" i="1"/>
  <c r="C9" i="3"/>
  <c r="P15" i="2"/>
  <c r="H24" i="8" l="1"/>
  <c r="E26" i="1"/>
  <c r="E34" i="1"/>
  <c r="E28" i="8"/>
  <c r="E32" i="1"/>
  <c r="J32" i="1" s="1"/>
</calcChain>
</file>

<file path=xl/sharedStrings.xml><?xml version="1.0" encoding="utf-8"?>
<sst xmlns="http://schemas.openxmlformats.org/spreadsheetml/2006/main" count="221" uniqueCount="142">
  <si>
    <t>Exempel på hur bokföringen kan se ut:</t>
  </si>
  <si>
    <t>Välkommen till bokföringsmallen!</t>
  </si>
  <si>
    <t>Vad är bokföring?</t>
  </si>
  <si>
    <t xml:space="preserve">Bokföring är en sammanställning över alla intäkter och utgifter som elevkåren gör under ett år. </t>
  </si>
  <si>
    <t>Vad är ett bokslut?</t>
  </si>
  <si>
    <t>Ett bokslut är i sin tur en sammanställning över elevkårens bokföring under en viss tidpunkt, vanligtvis 31 december. Ert bokslut kommer att bildas automatiskt på bladet "BOKSLUT" i denna mall!</t>
  </si>
  <si>
    <t>Innan ni börjar bokföra!</t>
  </si>
  <si>
    <t>Läs igenom allt på denna sida och se sedan till att fylla i allt som ska fyllas på det andra bladet, "Översikt".</t>
  </si>
  <si>
    <t>Steg för steg - bokföring av inköp</t>
  </si>
  <si>
    <t>Termer:</t>
  </si>
  <si>
    <r>
      <rPr>
        <b/>
        <sz val="11"/>
        <color theme="1"/>
        <rFont val="Arial"/>
        <family val="2"/>
      </rPr>
      <t>Kassa in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kontanter som ni får in</t>
    </r>
  </si>
  <si>
    <r>
      <rPr>
        <b/>
        <sz val="11"/>
        <color theme="1"/>
        <rFont val="Arial"/>
        <family val="2"/>
      </rPr>
      <t>Steg 1</t>
    </r>
    <r>
      <rPr>
        <sz val="11"/>
        <color theme="1"/>
        <rFont val="Arial"/>
        <family val="2"/>
      </rPr>
      <t xml:space="preserve">. Gör inköp och </t>
    </r>
    <r>
      <rPr>
        <b/>
        <sz val="11"/>
        <color theme="1"/>
        <rFont val="Arial"/>
        <family val="2"/>
      </rPr>
      <t>behåll kvittot!</t>
    </r>
  </si>
  <si>
    <r>
      <rPr>
        <b/>
        <sz val="11"/>
        <color theme="1"/>
        <rFont val="Arial"/>
        <family val="2"/>
      </rPr>
      <t>Kassa ut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kontanter som ni blir av med</t>
    </r>
  </si>
  <si>
    <r>
      <rPr>
        <b/>
        <sz val="11"/>
        <color theme="1"/>
        <rFont val="Arial"/>
        <family val="2"/>
      </rPr>
      <t>Bank in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överföring till ert bankkonto</t>
    </r>
  </si>
  <si>
    <r>
      <rPr>
        <b/>
        <sz val="11"/>
        <color theme="1"/>
        <rFont val="Arial"/>
        <family val="2"/>
      </rPr>
      <t>Steg 2</t>
    </r>
    <r>
      <rPr>
        <sz val="11"/>
        <color theme="1"/>
        <rFont val="Arial"/>
        <family val="2"/>
      </rPr>
      <t xml:space="preserve">. Skriv ut vår </t>
    </r>
    <r>
      <rPr>
        <b/>
        <sz val="11"/>
        <color theme="1"/>
        <rFont val="Arial"/>
        <family val="2"/>
      </rPr>
      <t>kvittoredovisningsblankett</t>
    </r>
    <r>
      <rPr>
        <sz val="11"/>
        <color theme="1"/>
        <rFont val="Arial"/>
        <family val="2"/>
      </rPr>
      <t>, fäst kvittot på den och fyll i den. Kvittoredovisningsblanketten ser ut så här:</t>
    </r>
  </si>
  <si>
    <r>
      <rPr>
        <b/>
        <sz val="11"/>
        <color theme="1"/>
        <rFont val="Arial"/>
        <family val="2"/>
      </rPr>
      <t>Bank ut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överföring från ert bankkonto</t>
    </r>
  </si>
  <si>
    <r>
      <rPr>
        <b/>
        <sz val="11"/>
        <color theme="1"/>
        <rFont val="Arial"/>
        <family val="2"/>
      </rPr>
      <t>Kassa till bank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insättning av kontanter</t>
    </r>
  </si>
  <si>
    <r>
      <rPr>
        <b/>
        <sz val="11"/>
        <color theme="1"/>
        <rFont val="Arial"/>
        <family val="2"/>
      </rPr>
      <t>Steg 3</t>
    </r>
    <r>
      <rPr>
        <sz val="11"/>
        <color theme="1"/>
        <rFont val="Arial"/>
        <family val="2"/>
      </rPr>
      <t>. När ni har kvittoredovisat inköpet på blanketten kan ni sedan bokföra det.</t>
    </r>
  </si>
  <si>
    <r>
      <t>Bank till kassa</t>
    </r>
    <r>
      <rPr>
        <sz val="11"/>
        <color theme="1"/>
        <rFont val="Arial"/>
        <family val="2"/>
      </rPr>
      <t xml:space="preserve"> -</t>
    </r>
    <r>
      <rPr>
        <i/>
        <sz val="11"/>
        <color theme="1"/>
        <rFont val="Arial"/>
        <family val="2"/>
      </rPr>
      <t xml:space="preserve"> uttag av kontanter</t>
    </r>
  </si>
  <si>
    <r>
      <rPr>
        <b/>
        <sz val="11"/>
        <color theme="1"/>
        <rFont val="Arial"/>
        <family val="2"/>
      </rPr>
      <t>Steg 4</t>
    </r>
    <r>
      <rPr>
        <sz val="11"/>
        <color theme="1"/>
        <rFont val="Arial"/>
        <family val="2"/>
      </rPr>
      <t>. Fyll i "Vad", alltså vilken kategori inköpet tillhör.</t>
    </r>
  </si>
  <si>
    <t>Instruktioner för kvittoredovisningsblanketten:</t>
  </si>
  <si>
    <r>
      <rPr>
        <b/>
        <sz val="11"/>
        <color theme="1"/>
        <rFont val="Arial"/>
        <family val="2"/>
      </rPr>
      <t>Event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event som ni anordnar för era medlemmar, ex. fester</t>
    </r>
  </si>
  <si>
    <t>https://sverigeselevkarer.se/media/v5eaqfst/kvittoredovisning-lathund-2024.pdf</t>
  </si>
  <si>
    <t xml:space="preserve"> </t>
  </si>
  <si>
    <r>
      <rPr>
        <b/>
        <sz val="11"/>
        <color theme="1"/>
        <rFont val="Arial"/>
        <family val="2"/>
      </rPr>
      <t>Service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 xml:space="preserve">aktiviteter som ni gör för att ge era medlemmar något de vill ha eller behöver, ex. försäljning </t>
    </r>
  </si>
  <si>
    <r>
      <rPr>
        <b/>
        <sz val="11"/>
        <color theme="1"/>
        <rFont val="Arial"/>
        <family val="2"/>
      </rPr>
      <t>Steg 5</t>
    </r>
    <r>
      <rPr>
        <sz val="11"/>
        <color theme="1"/>
        <rFont val="Arial"/>
        <family val="2"/>
      </rPr>
      <t>. Fyll i "Beskrivning", alltså en förklaring av vad inköpet är.</t>
    </r>
  </si>
  <si>
    <r>
      <rPr>
        <b/>
        <sz val="11"/>
        <color theme="1"/>
        <rFont val="Arial"/>
        <family val="2"/>
      </rPr>
      <t>Bildning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aktiviteter som ni gör som utbildar, utvecklar eller lär era medlemmar något nytt, ex. föreläsningar</t>
    </r>
  </si>
  <si>
    <t>Kvittoredovisningsblankett för utskrivning:</t>
  </si>
  <si>
    <r>
      <rPr>
        <b/>
        <sz val="11"/>
        <color theme="1"/>
        <rFont val="Arial"/>
        <family val="2"/>
      </rPr>
      <t>Lobbying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aktiviteter som ni gör för att påverka makthavare så som rektorer eller politiker, ex. namninsamlingar</t>
    </r>
  </si>
  <si>
    <r>
      <rPr>
        <b/>
        <sz val="11"/>
        <color theme="1"/>
        <rFont val="Arial"/>
        <family val="2"/>
      </rPr>
      <t>Steg 6</t>
    </r>
    <r>
      <rPr>
        <sz val="11"/>
        <color theme="1"/>
        <rFont val="Arial"/>
        <family val="2"/>
      </rPr>
      <t xml:space="preserve">. Fyll i datumet då transaktionen gjordes av elevkåren (om någon har lagt ut pengar ska ni alltså </t>
    </r>
    <r>
      <rPr>
        <b/>
        <sz val="11"/>
        <color theme="1"/>
        <rFont val="Arial"/>
        <family val="2"/>
      </rPr>
      <t>inte</t>
    </r>
    <r>
      <rPr>
        <sz val="11"/>
        <color theme="1"/>
        <rFont val="Arial"/>
        <family val="2"/>
      </rPr>
      <t xml:space="preserve"> fylla i dagen som den personen gjorde inköpet, utan </t>
    </r>
    <r>
      <rPr>
        <b/>
        <sz val="11"/>
        <color theme="1"/>
        <rFont val="Arial"/>
        <family val="2"/>
      </rPr>
      <t>dagen då ni förde över pengar till personen</t>
    </r>
    <r>
      <rPr>
        <sz val="11"/>
        <color theme="1"/>
        <rFont val="Arial"/>
        <family val="2"/>
      </rPr>
      <t xml:space="preserve">) </t>
    </r>
  </si>
  <si>
    <t>https://sverigeselevkarer.se/media/2050/kvittomall.pdf</t>
  </si>
  <si>
    <r>
      <rPr>
        <b/>
        <sz val="11"/>
        <color theme="1"/>
        <rFont val="Arial"/>
        <family val="2"/>
      </rPr>
      <t>Föreningar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 xml:space="preserve">exempelvis bidrag till föreningar eller pengar som läggs till att främja föreningslivet på skolan
</t>
    </r>
    <r>
      <rPr>
        <b/>
        <sz val="11"/>
        <color theme="1"/>
        <rFont val="Arial"/>
        <family val="2"/>
      </rPr>
      <t>Insättning/uttag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förflyttning av pengar mellan bank och kontokassa</t>
    </r>
  </si>
  <si>
    <r>
      <rPr>
        <b/>
        <sz val="11"/>
        <color theme="1"/>
        <rFont val="Arial"/>
        <family val="2"/>
      </rPr>
      <t>Resor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pengar som går till resor, ex. till Upptakt eller Kongress</t>
    </r>
  </si>
  <si>
    <r>
      <rPr>
        <b/>
        <sz val="11"/>
        <color theme="1"/>
        <rFont val="Arial"/>
        <family val="2"/>
      </rPr>
      <t>Steg 7</t>
    </r>
    <r>
      <rPr>
        <sz val="11"/>
        <color theme="1"/>
        <rFont val="Arial"/>
        <family val="2"/>
      </rPr>
      <t>. Se till att "v", alltså verifikationen, är samma på kvittoredovisningsblanketten som i bokföringen. Om ni har skrivit en etta på blanketten ska det alltså vara en etta i bokföringen också</t>
    </r>
  </si>
  <si>
    <r>
      <rPr>
        <b/>
        <sz val="11"/>
        <color theme="1"/>
        <rFont val="Arial"/>
        <family val="2"/>
      </rPr>
      <t>Kårrum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 xml:space="preserve">hyra för kårrum eller andra inköp till kårrummet
</t>
    </r>
    <r>
      <rPr>
        <b/>
        <sz val="11"/>
        <color theme="1"/>
        <rFont val="Arial"/>
        <family val="2"/>
      </rPr>
      <t>Bidrag från Sveriges Elevkårer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det årliga bidraget från Sveriges Elevkårer</t>
    </r>
  </si>
  <si>
    <r>
      <rPr>
        <b/>
        <sz val="11"/>
        <color theme="1"/>
        <rFont val="Arial"/>
        <family val="2"/>
      </rPr>
      <t>Bidrag från skolan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eventuella bidrag från skolan</t>
    </r>
  </si>
  <si>
    <r>
      <rPr>
        <b/>
        <sz val="11"/>
        <color theme="1"/>
        <rFont val="Arial"/>
        <family val="2"/>
      </rPr>
      <t>Steg 8</t>
    </r>
    <r>
      <rPr>
        <sz val="11"/>
        <color theme="1"/>
        <rFont val="Arial"/>
        <family val="2"/>
      </rPr>
      <t>. Fyll i "Konto". "Bank in" = pengar in på kontot, "Bank ut" = pengar ut från kontot</t>
    </r>
  </si>
  <si>
    <r>
      <t>Övriga bidrag sponsring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eventuella övriga bidrag eller sponsring från företag/organisationer</t>
    </r>
  </si>
  <si>
    <t>Tips:</t>
  </si>
  <si>
    <r>
      <t>Medlemsavgift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om ni tar medlemsavgift</t>
    </r>
  </si>
  <si>
    <r>
      <rPr>
        <b/>
        <sz val="11"/>
        <color theme="1"/>
        <rFont val="Arial"/>
        <family val="2"/>
      </rPr>
      <t>Steg 9</t>
    </r>
    <r>
      <rPr>
        <sz val="11"/>
        <color theme="1"/>
        <rFont val="Arial"/>
        <family val="2"/>
      </rPr>
      <t xml:space="preserve">. Fyll i "Belopp". Se till att beloppet är </t>
    </r>
    <r>
      <rPr>
        <b/>
        <sz val="11"/>
        <color theme="1"/>
        <rFont val="Arial"/>
        <family val="2"/>
      </rPr>
      <t>exakt</t>
    </r>
    <r>
      <rPr>
        <sz val="11"/>
        <color theme="1"/>
        <rFont val="Arial"/>
        <family val="2"/>
      </rPr>
      <t xml:space="preserve"> likadant som på kvittot</t>
    </r>
  </si>
  <si>
    <t>Om ni känner er osäkra över något - kontakta er VU!</t>
  </si>
  <si>
    <r>
      <t>Övrigt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om inköpet inte stämmer in i någon av ovanstående kategorier (i så fall: var noga med beskrivning)</t>
    </r>
  </si>
  <si>
    <r>
      <rPr>
        <b/>
        <sz val="11"/>
        <color theme="1"/>
        <rFont val="Arial"/>
        <family val="2"/>
      </rPr>
      <t>Steg 10</t>
    </r>
    <r>
      <rPr>
        <sz val="11"/>
        <color theme="1"/>
        <rFont val="Arial"/>
        <family val="2"/>
      </rPr>
      <t>. Dubbelkolla så att allt är rätt, sen är ni färdiga!</t>
    </r>
  </si>
  <si>
    <t>Bokföring</t>
  </si>
  <si>
    <t>Antal fel i bokföringen</t>
  </si>
  <si>
    <t>OBS:</t>
  </si>
  <si>
    <t>Fyll i alla rutor som går att fylla i på detta blad innan ni börjar att bokföra era köp/inkomster!</t>
  </si>
  <si>
    <t>Elevkår</t>
  </si>
  <si>
    <t>Organisationsnummer</t>
  </si>
  <si>
    <t>Ansvarig</t>
  </si>
  <si>
    <t>Kontonummer</t>
  </si>
  <si>
    <t>Redovisningsår</t>
  </si>
  <si>
    <t>Inför bokslut</t>
  </si>
  <si>
    <t>Har ni några obetalda fakturor/skulder inför nästa redovisningsår? Ja/Nej</t>
  </si>
  <si>
    <t>Översikt</t>
  </si>
  <si>
    <t>Nej</t>
  </si>
  <si>
    <t>Isåfall på hur mycket?</t>
  </si>
  <si>
    <t>Ingående banksaldo</t>
  </si>
  <si>
    <t>Ingående handkassa</t>
  </si>
  <si>
    <t>Totalt ingående kapital</t>
  </si>
  <si>
    <t>Har ni något inventarie ex. osålda kårtröjor och liknande? Ja/Nej</t>
  </si>
  <si>
    <t xml:space="preserve"> Totala intäkter</t>
  </si>
  <si>
    <t>Totala kostnader</t>
  </si>
  <si>
    <t>Isåfall vad är deras värde?</t>
  </si>
  <si>
    <t>Årets resultat</t>
  </si>
  <si>
    <t>Status</t>
  </si>
  <si>
    <t>Utgående banksaldo</t>
  </si>
  <si>
    <t>Utgående handkassa</t>
  </si>
  <si>
    <t>Totalt eget kapital</t>
  </si>
  <si>
    <t>Procentuell förändring</t>
  </si>
  <si>
    <t>Totalt eget kapital inkl inventarie</t>
  </si>
  <si>
    <t>Eget kapital</t>
  </si>
  <si>
    <t>Resultat</t>
  </si>
  <si>
    <t>Bankkonto</t>
  </si>
  <si>
    <t>Intäkter</t>
  </si>
  <si>
    <t>Handkassa</t>
  </si>
  <si>
    <t>Utgifter</t>
  </si>
  <si>
    <t>Totalt</t>
  </si>
  <si>
    <t>Använd den lilla rutan med pilen som kommer upp till höger om cellen för att välja kategori och konto!</t>
  </si>
  <si>
    <t>Vad</t>
  </si>
  <si>
    <t>Beskrivning</t>
  </si>
  <si>
    <t>Datum</t>
  </si>
  <si>
    <t>v.</t>
  </si>
  <si>
    <t>Konto</t>
  </si>
  <si>
    <t>Belopp</t>
  </si>
  <si>
    <t>Bokslut</t>
  </si>
  <si>
    <t>När ni är färdiga med bokföringen är det detta blad med bokslutet som ni skriver ut till årsmöteshandlingarna!</t>
  </si>
  <si>
    <t>Resultatsräkning</t>
  </si>
  <si>
    <t>Event</t>
  </si>
  <si>
    <t>Lobbying</t>
  </si>
  <si>
    <t>Bildning</t>
  </si>
  <si>
    <t>Service</t>
  </si>
  <si>
    <t>Föreningar</t>
  </si>
  <si>
    <t>Resor</t>
  </si>
  <si>
    <t>Kårrum</t>
  </si>
  <si>
    <t>Bidrag Sveriges Elevkårer</t>
  </si>
  <si>
    <t>Bidrag från skolan</t>
  </si>
  <si>
    <t>Övriga bidrag/sponsring</t>
  </si>
  <si>
    <t>Medlemsavgift</t>
  </si>
  <si>
    <t>Övrigt</t>
  </si>
  <si>
    <t>Totala Intäkter</t>
  </si>
  <si>
    <t>Årets Resultat</t>
  </si>
  <si>
    <t>Balansräkning</t>
  </si>
  <si>
    <t>Skulder</t>
  </si>
  <si>
    <t>Tillgångar</t>
  </si>
  <si>
    <t>Ekonomiansvarig/Kassör</t>
  </si>
  <si>
    <t>Namnförtydligande</t>
  </si>
  <si>
    <t>Kostnader</t>
  </si>
  <si>
    <t>Bidrag från Sveriges Elevkårer</t>
  </si>
  <si>
    <t>INTÄKTER</t>
  </si>
  <si>
    <t>Föreningar/Utskott</t>
  </si>
  <si>
    <t>Sveriges Elevkårer</t>
  </si>
  <si>
    <t>Bidrag skolan</t>
  </si>
  <si>
    <t>Övriga bidrag</t>
  </si>
  <si>
    <t>KOSTNADER</t>
  </si>
  <si>
    <t>Kategorisering &amp; Bokföring</t>
  </si>
  <si>
    <t>Bank ut</t>
  </si>
  <si>
    <t>Bank in</t>
  </si>
  <si>
    <t>Kassa ut</t>
  </si>
  <si>
    <t>Kassa in</t>
  </si>
  <si>
    <t>Kassa</t>
  </si>
  <si>
    <t>Bank</t>
  </si>
  <si>
    <t>Sammanfattning</t>
  </si>
  <si>
    <t>Totala bankintäkter</t>
  </si>
  <si>
    <t>Totala kassaintäkter</t>
  </si>
  <si>
    <t>Insättning/Uttag</t>
  </si>
  <si>
    <t>Totala intäkter</t>
  </si>
  <si>
    <t>Totala bankutgifter</t>
  </si>
  <si>
    <t>Totala kassautgifter</t>
  </si>
  <si>
    <t>Totala utgifter</t>
  </si>
  <si>
    <t>Totalt resultat</t>
  </si>
  <si>
    <t>TOTALT</t>
  </si>
  <si>
    <t>Konton</t>
  </si>
  <si>
    <t>Bank till Kassa</t>
  </si>
  <si>
    <t>Kassa till Bank</t>
  </si>
  <si>
    <t>Maxintäkter</t>
  </si>
  <si>
    <t>Maxkostnad</t>
  </si>
  <si>
    <t>Intäkt</t>
  </si>
  <si>
    <t>Kostnad</t>
  </si>
  <si>
    <t>Ja</t>
  </si>
  <si>
    <t xml:space="preserve">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</si>
</sst>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.00\ [$kr-41D]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33843"/>
      <name val="Arial"/>
      <family val="2"/>
    </font>
    <font>
      <sz val="8"/>
      <name val="Calibri"/>
      <family val="2"/>
      <scheme val="minor"/>
    </font>
    <font>
      <b/>
      <sz val="2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0" tint="-0.249977111117893"/>
      <name val="Arial"/>
      <family val="2"/>
    </font>
    <font>
      <b/>
      <i/>
      <u/>
      <sz val="16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32"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4" fontId="0" fillId="3" borderId="0" xfId="0" applyNumberFormat="1" applyFill="1"/>
    <xf numFmtId="0" fontId="1" fillId="3" borderId="0" xfId="0" applyFont="1" applyFill="1"/>
    <xf numFmtId="0" fontId="3" fillId="3" borderId="0" xfId="0" applyFont="1" applyFill="1" applyAlignment="1">
      <alignment horizontal="right" vertical="center"/>
    </xf>
    <xf numFmtId="164" fontId="1" fillId="5" borderId="0" xfId="0" applyNumberFormat="1" applyFont="1" applyFill="1"/>
    <xf numFmtId="0" fontId="4" fillId="6" borderId="0" xfId="0" applyFont="1" applyFill="1"/>
    <xf numFmtId="164" fontId="0" fillId="5" borderId="0" xfId="0" applyNumberFormat="1" applyFill="1"/>
    <xf numFmtId="0" fontId="1" fillId="5" borderId="0" xfId="0" applyFont="1" applyFill="1" applyAlignment="1">
      <alignment horizontal="right" vertical="center"/>
    </xf>
    <xf numFmtId="164" fontId="0" fillId="2" borderId="0" xfId="0" applyNumberFormat="1" applyFill="1"/>
    <xf numFmtId="0" fontId="3" fillId="2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164" fontId="0" fillId="0" borderId="0" xfId="0" applyNumberFormat="1"/>
    <xf numFmtId="164" fontId="3" fillId="5" borderId="0" xfId="0" applyNumberFormat="1" applyFont="1" applyFill="1"/>
    <xf numFmtId="164" fontId="0" fillId="5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1" fillId="3" borderId="0" xfId="0" applyFont="1" applyFill="1"/>
    <xf numFmtId="0" fontId="11" fillId="7" borderId="0" xfId="0" applyFont="1" applyFill="1"/>
    <xf numFmtId="0" fontId="11" fillId="2" borderId="0" xfId="0" applyFont="1" applyFill="1"/>
    <xf numFmtId="0" fontId="11" fillId="3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11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0" borderId="0" xfId="0" applyFont="1"/>
    <xf numFmtId="0" fontId="15" fillId="2" borderId="0" xfId="0" applyFont="1" applyFill="1"/>
    <xf numFmtId="0" fontId="11" fillId="7" borderId="5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/>
    <xf numFmtId="0" fontId="12" fillId="5" borderId="0" xfId="0" applyFont="1" applyFill="1" applyAlignment="1">
      <alignment horizontal="center"/>
    </xf>
    <xf numFmtId="0" fontId="11" fillId="7" borderId="5" xfId="0" applyFont="1" applyFill="1" applyBorder="1" applyAlignment="1" applyProtection="1">
      <alignment horizontal="center"/>
      <protection locked="0"/>
    </xf>
    <xf numFmtId="0" fontId="12" fillId="5" borderId="0" xfId="0" applyFont="1" applyFill="1"/>
    <xf numFmtId="0" fontId="19" fillId="3" borderId="1" xfId="0" applyFont="1" applyFill="1" applyBorder="1"/>
    <xf numFmtId="0" fontId="22" fillId="3" borderId="0" xfId="0" applyFont="1" applyFill="1"/>
    <xf numFmtId="0" fontId="11" fillId="3" borderId="0" xfId="0" applyFont="1" applyFill="1" applyProtection="1">
      <protection locked="0"/>
    </xf>
    <xf numFmtId="14" fontId="11" fillId="3" borderId="0" xfId="0" applyNumberFormat="1" applyFont="1" applyFill="1" applyProtection="1">
      <protection locked="0"/>
    </xf>
    <xf numFmtId="164" fontId="11" fillId="3" borderId="0" xfId="0" applyNumberFormat="1" applyFont="1" applyFill="1" applyProtection="1">
      <protection locked="0"/>
    </xf>
    <xf numFmtId="0" fontId="11" fillId="3" borderId="0" xfId="0" applyFont="1" applyFill="1" applyAlignment="1">
      <alignment vertical="center"/>
    </xf>
    <xf numFmtId="14" fontId="24" fillId="3" borderId="0" xfId="0" applyNumberFormat="1" applyFont="1" applyFill="1" applyAlignment="1">
      <alignment horizontal="left" vertical="top"/>
    </xf>
    <xf numFmtId="0" fontId="12" fillId="3" borderId="0" xfId="0" applyFont="1" applyFill="1"/>
    <xf numFmtId="0" fontId="18" fillId="3" borderId="0" xfId="0" applyFont="1" applyFill="1" applyAlignment="1">
      <alignment horizontal="right" vertical="center"/>
    </xf>
    <xf numFmtId="165" fontId="11" fillId="2" borderId="0" xfId="0" applyNumberFormat="1" applyFont="1" applyFill="1"/>
    <xf numFmtId="165" fontId="11" fillId="3" borderId="0" xfId="0" applyNumberFormat="1" applyFont="1" applyFill="1"/>
    <xf numFmtId="0" fontId="26" fillId="3" borderId="0" xfId="0" applyFont="1" applyFill="1" applyAlignment="1">
      <alignment horizontal="right" vertical="center"/>
    </xf>
    <xf numFmtId="0" fontId="27" fillId="3" borderId="0" xfId="0" applyFont="1" applyFill="1" applyAlignment="1">
      <alignment horizontal="right" vertical="center"/>
    </xf>
    <xf numFmtId="0" fontId="28" fillId="3" borderId="0" xfId="0" applyFont="1" applyFill="1" applyAlignment="1">
      <alignment horizontal="right" vertic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164" fontId="11" fillId="2" borderId="0" xfId="0" applyNumberFormat="1" applyFont="1" applyFill="1"/>
    <xf numFmtId="0" fontId="11" fillId="3" borderId="0" xfId="0" applyFont="1" applyFill="1" applyAlignment="1">
      <alignment horizontal="right"/>
    </xf>
    <xf numFmtId="0" fontId="29" fillId="3" borderId="0" xfId="0" applyFont="1" applyFill="1" applyAlignment="1">
      <alignment vertical="center"/>
    </xf>
    <xf numFmtId="0" fontId="30" fillId="8" borderId="0" xfId="0" applyFont="1" applyFill="1" applyProtection="1">
      <protection locked="0"/>
    </xf>
    <xf numFmtId="14" fontId="30" fillId="8" borderId="0" xfId="0" applyNumberFormat="1" applyFont="1" applyFill="1" applyProtection="1">
      <protection locked="0"/>
    </xf>
    <xf numFmtId="164" fontId="30" fillId="8" borderId="0" xfId="0" applyNumberFormat="1" applyFont="1" applyFill="1" applyProtection="1">
      <protection locked="0"/>
    </xf>
    <xf numFmtId="0" fontId="18" fillId="5" borderId="0" xfId="0" applyFont="1" applyFill="1" applyAlignment="1">
      <alignment horizontal="center"/>
    </xf>
    <xf numFmtId="0" fontId="11" fillId="2" borderId="0" xfId="0" applyFont="1" applyFill="1" applyAlignment="1">
      <alignment horizontal="right" indent="1"/>
    </xf>
    <xf numFmtId="165" fontId="15" fillId="5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 indent="6"/>
    </xf>
    <xf numFmtId="165" fontId="11" fillId="5" borderId="0" xfId="0" applyNumberFormat="1" applyFont="1" applyFill="1" applyAlignment="1">
      <alignment horizontal="center"/>
    </xf>
    <xf numFmtId="165" fontId="11" fillId="5" borderId="2" xfId="0" applyNumberFormat="1" applyFont="1" applyFill="1" applyBorder="1" applyAlignment="1">
      <alignment horizontal="center"/>
    </xf>
    <xf numFmtId="0" fontId="23" fillId="0" borderId="0" xfId="0" applyFont="1"/>
    <xf numFmtId="0" fontId="11" fillId="4" borderId="0" xfId="0" applyFont="1" applyFill="1"/>
    <xf numFmtId="0" fontId="20" fillId="0" borderId="0" xfId="0" applyFont="1"/>
    <xf numFmtId="0" fontId="2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31" fillId="0" borderId="0" xfId="1" applyAlignment="1" applyProtection="1">
      <protection locked="0"/>
    </xf>
    <xf numFmtId="0" fontId="31" fillId="0" borderId="0" xfId="1" applyAlignment="1" applyProtection="1">
      <alignment vertical="top"/>
      <protection locked="0"/>
    </xf>
    <xf numFmtId="0" fontId="32" fillId="9" borderId="14" xfId="0" applyFont="1" applyFill="1" applyBorder="1"/>
    <xf numFmtId="0" fontId="18" fillId="9" borderId="15" xfId="0" applyFont="1" applyFill="1" applyBorder="1" applyAlignment="1">
      <alignment wrapText="1"/>
    </xf>
    <xf numFmtId="0" fontId="11" fillId="4" borderId="0" xfId="0" applyFont="1" applyFill="1" applyAlignment="1">
      <alignment horizontal="left"/>
    </xf>
    <xf numFmtId="0" fontId="18" fillId="9" borderId="15" xfId="0" applyFont="1" applyFill="1" applyBorder="1"/>
    <xf numFmtId="164" fontId="11" fillId="6" borderId="0" xfId="0" applyNumberFormat="1" applyFont="1" applyFill="1" applyAlignment="1">
      <alignment horizontal="center"/>
    </xf>
    <xf numFmtId="164" fontId="15" fillId="8" borderId="0" xfId="0" applyNumberFormat="1" applyFont="1" applyFill="1" applyAlignment="1" applyProtection="1">
      <alignment horizontal="center"/>
      <protection locked="0"/>
    </xf>
    <xf numFmtId="164" fontId="15" fillId="3" borderId="0" xfId="0" applyNumberFormat="1" applyFont="1" applyFill="1" applyAlignment="1" applyProtection="1">
      <alignment horizontal="center"/>
      <protection locked="0"/>
    </xf>
    <xf numFmtId="0" fontId="30" fillId="8" borderId="0" xfId="0" applyFont="1" applyFill="1" applyAlignment="1" applyProtection="1">
      <alignment horizontal="left" indent="1"/>
      <protection locked="0"/>
    </xf>
    <xf numFmtId="0" fontId="16" fillId="2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7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165" fontId="11" fillId="2" borderId="6" xfId="0" applyNumberFormat="1" applyFont="1" applyFill="1" applyBorder="1" applyAlignment="1" applyProtection="1">
      <alignment horizontal="center"/>
      <protection locked="0"/>
    </xf>
    <xf numFmtId="165" fontId="11" fillId="2" borderId="7" xfId="0" applyNumberFormat="1" applyFont="1" applyFill="1" applyBorder="1" applyAlignment="1" applyProtection="1">
      <alignment horizontal="center"/>
      <protection locked="0"/>
    </xf>
    <xf numFmtId="0" fontId="11" fillId="6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/>
    </xf>
    <xf numFmtId="9" fontId="11" fillId="6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1" fillId="6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164" fontId="11" fillId="5" borderId="0" xfId="0" applyNumberFormat="1" applyFont="1" applyFill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/>
    </xf>
    <xf numFmtId="0" fontId="14" fillId="4" borderId="0" xfId="0" applyFont="1" applyFill="1" applyAlignment="1">
      <alignment horizontal="center" vertical="center"/>
    </xf>
    <xf numFmtId="49" fontId="30" fillId="8" borderId="0" xfId="0" applyNumberFormat="1" applyFont="1" applyFill="1" applyAlignment="1" applyProtection="1">
      <alignment horizontal="left" indent="1"/>
      <protection locked="0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165" fontId="11" fillId="5" borderId="0" xfId="0" applyNumberFormat="1" applyFont="1" applyFill="1" applyAlignment="1">
      <alignment horizontal="center"/>
    </xf>
    <xf numFmtId="165" fontId="11" fillId="5" borderId="2" xfId="0" applyNumberFormat="1" applyFont="1" applyFill="1" applyBorder="1" applyAlignment="1">
      <alignment horizontal="center"/>
    </xf>
    <xf numFmtId="165" fontId="11" fillId="5" borderId="1" xfId="0" applyNumberFormat="1" applyFont="1" applyFill="1" applyBorder="1" applyAlignment="1">
      <alignment horizontal="center"/>
    </xf>
    <xf numFmtId="0" fontId="29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indent="6"/>
    </xf>
    <xf numFmtId="0" fontId="18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21" fillId="2" borderId="0" xfId="0" applyFont="1" applyFill="1" applyAlignment="1">
      <alignment horizontal="left" indent="1"/>
    </xf>
    <xf numFmtId="165" fontId="11" fillId="7" borderId="0" xfId="0" applyNumberFormat="1" applyFont="1" applyFill="1" applyAlignment="1">
      <alignment horizontal="right"/>
    </xf>
    <xf numFmtId="0" fontId="21" fillId="2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5" fillId="6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</cellXfs>
  <cellStyles count="2">
    <cellStyle name="Hyperlänk" xfId="1" builtinId="8"/>
    <cellStyle name="Normal" xfId="0" builtinId="0"/>
  </cellStyles>
  <dxfs count="21">
    <dxf>
      <fill>
        <patternFill>
          <bgColor rgb="FFFFFF00"/>
        </patternFill>
      </fill>
    </dxf>
    <dxf>
      <fill>
        <patternFill>
          <bgColor rgb="FFFF7757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protection locked="1" hidden="0"/>
    </dxf>
    <dxf>
      <numFmt numFmtId="164" formatCode="#,##0.00\ &quot;kr&quot;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rgb="FF92D050"/>
        </patternFill>
      </fill>
      <protection locked="1" hidden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7C80"/>
      <color rgb="FFFF7757"/>
      <color rgb="FFFF572F"/>
      <color rgb="FFFF8585"/>
      <color rgb="FFFF9F89"/>
      <color rgb="FFFF3300"/>
      <color rgb="FFFF9393"/>
      <color rgb="FFFFA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2">
                      <a:shade val="40000"/>
                      <a:lumMod val="60000"/>
                      <a:lumOff val="40000"/>
                    </a:schemeClr>
                  </a:gs>
                  <a:gs pos="0">
                    <a:schemeClr val="accent2">
                      <a:shade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17-4B7C-82F3-75DD2AAB151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shade val="51000"/>
                      <a:lumMod val="60000"/>
                      <a:lumOff val="40000"/>
                    </a:schemeClr>
                  </a:gs>
                  <a:gs pos="0">
                    <a:schemeClr val="accent2">
                      <a:shade val="51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17-4B7C-82F3-75DD2AAB151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2">
                      <a:shade val="62000"/>
                      <a:lumMod val="60000"/>
                      <a:lumOff val="40000"/>
                    </a:schemeClr>
                  </a:gs>
                  <a:gs pos="0">
                    <a:schemeClr val="accent2">
                      <a:shade val="62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17-4B7C-82F3-75DD2AAB151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shade val="73000"/>
                      <a:lumMod val="60000"/>
                      <a:lumOff val="40000"/>
                    </a:schemeClr>
                  </a:gs>
                  <a:gs pos="0">
                    <a:schemeClr val="accent2">
                      <a:shade val="73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17-4B7C-82F3-75DD2AAB151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2">
                      <a:shade val="83000"/>
                      <a:lumMod val="60000"/>
                      <a:lumOff val="40000"/>
                    </a:schemeClr>
                  </a:gs>
                  <a:gs pos="0">
                    <a:schemeClr val="accent2">
                      <a:shade val="83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17-4B7C-82F3-75DD2AAB151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2">
                      <a:shade val="94000"/>
                      <a:lumMod val="60000"/>
                      <a:lumOff val="40000"/>
                    </a:schemeClr>
                  </a:gs>
                  <a:gs pos="0">
                    <a:schemeClr val="accent2">
                      <a:shade val="9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17-4B7C-82F3-75DD2AAB151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tint val="95000"/>
                      <a:lumMod val="60000"/>
                      <a:lumOff val="40000"/>
                    </a:schemeClr>
                  </a:gs>
                  <a:gs pos="0">
                    <a:schemeClr val="accent2">
                      <a:tint val="9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17-4B7C-82F3-75DD2AAB151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tint val="84000"/>
                      <a:lumMod val="60000"/>
                      <a:lumOff val="40000"/>
                    </a:schemeClr>
                  </a:gs>
                  <a:gs pos="0">
                    <a:schemeClr val="accent2">
                      <a:tint val="8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17-4B7C-82F3-75DD2AAB151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2">
                      <a:tint val="74000"/>
                      <a:lumMod val="60000"/>
                      <a:lumOff val="40000"/>
                    </a:schemeClr>
                  </a:gs>
                  <a:gs pos="0">
                    <a:schemeClr val="accent2">
                      <a:tint val="7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17-4B7C-82F3-75DD2AAB151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2">
                      <a:tint val="63000"/>
                      <a:lumMod val="60000"/>
                      <a:lumOff val="40000"/>
                    </a:schemeClr>
                  </a:gs>
                  <a:gs pos="0">
                    <a:schemeClr val="accent2">
                      <a:tint val="63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17-4B7C-82F3-75DD2AAB151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2">
                      <a:tint val="52000"/>
                      <a:lumMod val="60000"/>
                      <a:lumOff val="40000"/>
                    </a:schemeClr>
                  </a:gs>
                  <a:gs pos="0">
                    <a:schemeClr val="accent2">
                      <a:tint val="52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17-4B7C-82F3-75DD2AAB151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2">
                      <a:tint val="41000"/>
                      <a:lumMod val="60000"/>
                      <a:lumOff val="40000"/>
                    </a:schemeClr>
                  </a:gs>
                  <a:gs pos="0">
                    <a:schemeClr val="accent2">
                      <a:tint val="41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F17-4B7C-82F3-75DD2AAB1510}"/>
              </c:ext>
            </c:extLst>
          </c:dPt>
          <c:cat>
            <c:strRef>
              <c:f>Statistik!$P$4:$P$15</c:f>
              <c:strCache>
                <c:ptCount val="12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</c:v>
                </c:pt>
                <c:pt idx="5">
                  <c:v>Bidrag från Sveriges Elevkårer</c:v>
                </c:pt>
                <c:pt idx="6">
                  <c:v>Bidrag från skolan</c:v>
                </c:pt>
                <c:pt idx="7">
                  <c:v>Övriga bidrag/sponsring</c:v>
                </c:pt>
                <c:pt idx="8">
                  <c:v>Medlemsavgift</c:v>
                </c:pt>
                <c:pt idx="9">
                  <c:v>Övrigt</c:v>
                </c:pt>
                <c:pt idx="10">
                  <c:v>Resor</c:v>
                </c:pt>
                <c:pt idx="11">
                  <c:v>Kårrum</c:v>
                </c:pt>
              </c:strCache>
            </c:strRef>
          </c:cat>
          <c:val>
            <c:numRef>
              <c:f>Statistik!$R$4:$R$15</c:f>
              <c:numCache>
                <c:formatCode>#,##0.00\ "kr"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F17-4B7C-82F3-75DD2AAB1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780048421388"/>
          <c:y val="1.2073640504308016E-2"/>
          <c:w val="0.31614705808288235"/>
          <c:h val="0.98792635949569185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v-SE"/>
              <a:t>Intäkter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doughnutChart>
        <c:varyColors val="0"/>
        <c:ser>
          <c:idx val="0"/>
          <c:order val="0"/>
          <c:spPr>
            <a:gradFill>
              <a:gsLst>
                <a:gs pos="100000">
                  <a:schemeClr val="accent6">
                    <a:lumMod val="60000"/>
                    <a:lumOff val="40000"/>
                  </a:schemeClr>
                </a:gs>
                <a:gs pos="0">
                  <a:schemeClr val="accent6"/>
                </a:gs>
              </a:gsLst>
              <a:lin ang="5400000" scaled="0"/>
            </a:gradFill>
            <a:ln w="19050">
              <a:solidFill>
                <a:schemeClr val="lt1"/>
              </a:solidFill>
            </a:ln>
            <a:effectLst/>
          </c:spPr>
          <c:dPt>
            <c:idx val="0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7D-4E1D-9A32-A0D0FEF8B03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7D-4E1D-9A32-A0D0FEF8B03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7D-4E1D-9A32-A0D0FEF8B03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7D-4E1D-9A32-A0D0FEF8B03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7D-4E1D-9A32-A0D0FEF8B03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7D-4E1D-9A32-A0D0FEF8B03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7D-4E1D-9A32-A0D0FEF8B03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7D-4E1D-9A32-A0D0FEF8B03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57D-4E1D-9A32-A0D0FEF8B03A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57D-4E1D-9A32-A0D0FEF8B03A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57D-4E1D-9A32-A0D0FEF8B03A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57D-4E1D-9A32-A0D0FEF8B03A}"/>
              </c:ext>
            </c:extLst>
          </c:dPt>
          <c:cat>
            <c:strRef>
              <c:f>Statistik!$P$4:$P$15</c:f>
              <c:strCache>
                <c:ptCount val="12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</c:v>
                </c:pt>
                <c:pt idx="5">
                  <c:v>Bidrag från Sveriges Elevkårer</c:v>
                </c:pt>
                <c:pt idx="6">
                  <c:v>Bidrag från skolan</c:v>
                </c:pt>
                <c:pt idx="7">
                  <c:v>Övriga bidrag/sponsring</c:v>
                </c:pt>
                <c:pt idx="8">
                  <c:v>Medlemsavgift</c:v>
                </c:pt>
                <c:pt idx="9">
                  <c:v>Övrigt</c:v>
                </c:pt>
                <c:pt idx="10">
                  <c:v>Resor</c:v>
                </c:pt>
                <c:pt idx="11">
                  <c:v>Kårrum</c:v>
                </c:pt>
              </c:strCache>
            </c:strRef>
          </c:cat>
          <c:val>
            <c:numRef>
              <c:f>Statistik!$Q$4:$Q$15</c:f>
              <c:numCache>
                <c:formatCode>#,##0.00\ "kr"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57D-4E1D-9A32-A0D0FEF8B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44808600809455"/>
          <c:y val="4.5328634926091842E-2"/>
          <c:w val="0.33801301157564578"/>
          <c:h val="0.91498441929800312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Intäkter jämfört vad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Statistik!$Q$24</c:f>
              <c:strCache>
                <c:ptCount val="1"/>
                <c:pt idx="0">
                  <c:v>Bokföring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Statistik!$P$25:$P$36</c:f>
              <c:strCache>
                <c:ptCount val="12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Sveriges Elevkårer</c:v>
                </c:pt>
                <c:pt idx="6">
                  <c:v>Bidrag skolan</c:v>
                </c:pt>
                <c:pt idx="7">
                  <c:v>Övriga bidrag</c:v>
                </c:pt>
                <c:pt idx="8">
                  <c:v>Medlemsavgift</c:v>
                </c:pt>
                <c:pt idx="9">
                  <c:v>Övrigt</c:v>
                </c:pt>
                <c:pt idx="10">
                  <c:v>Resor</c:v>
                </c:pt>
                <c:pt idx="11">
                  <c:v>Kårrum</c:v>
                </c:pt>
              </c:strCache>
            </c:strRef>
          </c:cat>
          <c:val>
            <c:numRef>
              <c:f>Statistik!$Q$25:$Q$36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A-4E87-A75B-11E6437269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04325328"/>
        <c:axId val="604322976"/>
      </c:barChart>
      <c:catAx>
        <c:axId val="60432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4322976"/>
        <c:crosses val="autoZero"/>
        <c:auto val="1"/>
        <c:lblAlgn val="ctr"/>
        <c:lblOffset val="100"/>
        <c:noMultiLvlLbl val="0"/>
      </c:catAx>
      <c:valAx>
        <c:axId val="6043229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432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Kostnader jämfört vad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Statistik!$Q$47</c:f>
              <c:strCache>
                <c:ptCount val="1"/>
                <c:pt idx="0">
                  <c:v>Bokföring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Statistik!$P$48:$P$58</c:f>
              <c:strCache>
                <c:ptCount val="11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Bidrag skolan</c:v>
                </c:pt>
                <c:pt idx="6">
                  <c:v>Övriga bidrag</c:v>
                </c:pt>
                <c:pt idx="7">
                  <c:v>Medlemsavgift</c:v>
                </c:pt>
                <c:pt idx="8">
                  <c:v>Övrigt</c:v>
                </c:pt>
                <c:pt idx="9">
                  <c:v>Resor</c:v>
                </c:pt>
                <c:pt idx="10">
                  <c:v>Kårrum</c:v>
                </c:pt>
              </c:strCache>
            </c:strRef>
          </c:cat>
          <c:val>
            <c:numRef>
              <c:f>Statistik!$Q$48:$Q$58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BB7-9B33-D55D13D88B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949164000"/>
        <c:axId val="949169576"/>
      </c:barChart>
      <c:catAx>
        <c:axId val="94916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9169576"/>
        <c:crosses val="autoZero"/>
        <c:auto val="1"/>
        <c:lblAlgn val="ctr"/>
        <c:lblOffset val="100"/>
        <c:noMultiLvlLbl val="0"/>
      </c:catAx>
      <c:valAx>
        <c:axId val="9491695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4916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7472133</xdr:colOff>
      <xdr:row>13</xdr:row>
      <xdr:rowOff>138346</xdr:rowOff>
    </xdr:from>
    <xdr:to>
      <xdr:col>3</xdr:col>
      <xdr:colOff>130938</xdr:colOff>
      <xdr:row>17</xdr:row>
      <xdr:rowOff>87546</xdr:rowOff>
    </xdr:to>
    <xdr:pic>
      <xdr:nvPicPr>
        <xdr:cNvPr id="3" name="Bild 2" descr="Hand som pekar åt höger, handens utsida kontur">
          <a:extLst>
            <a:ext uri="{FF2B5EF4-FFF2-40B4-BE49-F238E27FC236}">
              <a16:creationId xmlns:a16="http://schemas.microsoft.com/office/drawing/2014/main" id="{308A5CB5-2148-4FA1-8F2E-3BCD546A6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8881474">
          <a:off x="8039102" y="3635377"/>
          <a:ext cx="785284" cy="797388"/>
        </a:xfrm>
        <a:prstGeom prst="rect">
          <a:avLst/>
        </a:prstGeom>
      </xdr:spPr>
    </xdr:pic>
    <xdr:clientData/>
  </xdr:twoCellAnchor>
  <xdr:twoCellAnchor editAs="oneCell">
    <xdr:from>
      <xdr:col>0</xdr:col>
      <xdr:colOff>48683</xdr:colOff>
      <xdr:row>0</xdr:row>
      <xdr:rowOff>57150</xdr:rowOff>
    </xdr:from>
    <xdr:to>
      <xdr:col>1</xdr:col>
      <xdr:colOff>1056324</xdr:colOff>
      <xdr:row>1</xdr:row>
      <xdr:rowOff>106891</xdr:rowOff>
    </xdr:to>
    <xdr:pic>
      <xdr:nvPicPr>
        <xdr:cNvPr id="6" name="Bildobjekt 5" descr="Sveriges Elevkårer">
          <a:extLst>
            <a:ext uri="{FF2B5EF4-FFF2-40B4-BE49-F238E27FC236}">
              <a16:creationId xmlns:a16="http://schemas.microsoft.com/office/drawing/2014/main" id="{0AE12EE8-BE14-4761-8A11-C3618F0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83" y="57150"/>
          <a:ext cx="1571733" cy="493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60324</xdr:colOff>
      <xdr:row>3</xdr:row>
      <xdr:rowOff>153324</xdr:rowOff>
    </xdr:from>
    <xdr:to>
      <xdr:col>3</xdr:col>
      <xdr:colOff>2522008</xdr:colOff>
      <xdr:row>19</xdr:row>
      <xdr:rowOff>139964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A1097C33-64F7-4D37-B6D9-D1C697B5C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3324" y="1338657"/>
          <a:ext cx="2458509" cy="3566982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275165</xdr:rowOff>
    </xdr:from>
    <xdr:to>
      <xdr:col>5</xdr:col>
      <xdr:colOff>4921250</xdr:colOff>
      <xdr:row>12</xdr:row>
      <xdr:rowOff>213014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9CF81469-E546-4649-A383-D09BF1477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0583" y="709082"/>
          <a:ext cx="4921250" cy="2721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229658</xdr:colOff>
      <xdr:row>2</xdr:row>
      <xdr:rowOff>100553</xdr:rowOff>
    </xdr:from>
    <xdr:to>
      <xdr:col>19</xdr:col>
      <xdr:colOff>545</xdr:colOff>
      <xdr:row>5</xdr:row>
      <xdr:rowOff>896</xdr:rowOff>
    </xdr:to>
    <xdr:pic>
      <xdr:nvPicPr>
        <xdr:cNvPr id="2" name="Bild 1" descr="Hand som pekar åt höger, handens utsida kontur">
          <a:extLst>
            <a:ext uri="{FF2B5EF4-FFF2-40B4-BE49-F238E27FC236}">
              <a16:creationId xmlns:a16="http://schemas.microsoft.com/office/drawing/2014/main" id="{559AA0EC-2F21-44F3-BF7B-F1E60766E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686241" y="619136"/>
          <a:ext cx="699045" cy="712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</xdr:row>
      <xdr:rowOff>21167</xdr:rowOff>
    </xdr:from>
    <xdr:to>
      <xdr:col>12</xdr:col>
      <xdr:colOff>640868</xdr:colOff>
      <xdr:row>10</xdr:row>
      <xdr:rowOff>240241</xdr:rowOff>
    </xdr:to>
    <xdr:pic>
      <xdr:nvPicPr>
        <xdr:cNvPr id="2" name="Bild 1" descr="Hand som pekar åt höger, handens utsida kontur">
          <a:extLst>
            <a:ext uri="{FF2B5EF4-FFF2-40B4-BE49-F238E27FC236}">
              <a16:creationId xmlns:a16="http://schemas.microsoft.com/office/drawing/2014/main" id="{CEDE951E-49B9-46B7-AAB9-2586A49E7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387667" y="1619250"/>
          <a:ext cx="640868" cy="645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557742</xdr:colOff>
      <xdr:row>2</xdr:row>
      <xdr:rowOff>51857</xdr:rowOff>
    </xdr:from>
    <xdr:to>
      <xdr:col>11</xdr:col>
      <xdr:colOff>571018</xdr:colOff>
      <xdr:row>4</xdr:row>
      <xdr:rowOff>328082</xdr:rowOff>
    </xdr:to>
    <xdr:pic>
      <xdr:nvPicPr>
        <xdr:cNvPr id="2" name="Bild 1" descr="Hand som pekar åt höger, handens utsida kontur">
          <a:extLst>
            <a:ext uri="{FF2B5EF4-FFF2-40B4-BE49-F238E27FC236}">
              <a16:creationId xmlns:a16="http://schemas.microsoft.com/office/drawing/2014/main" id="{0B221539-4A84-4A20-8138-51F23E5DD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33242" y="517524"/>
          <a:ext cx="637693" cy="6360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420635</xdr:colOff>
      <xdr:row>0</xdr:row>
      <xdr:rowOff>130982</xdr:rowOff>
    </xdr:from>
    <xdr:to>
      <xdr:col>13</xdr:col>
      <xdr:colOff>149678</xdr:colOff>
      <xdr:row>19</xdr:row>
      <xdr:rowOff>68035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33865</xdr:colOff>
      <xdr:row>0</xdr:row>
      <xdr:rowOff>135467</xdr:rowOff>
    </xdr:from>
    <xdr:to>
      <xdr:col>6</xdr:col>
      <xdr:colOff>423332</xdr:colOff>
      <xdr:row>19</xdr:row>
      <xdr:rowOff>52917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54042</xdr:rowOff>
    </xdr:from>
    <xdr:to>
      <xdr:col>13</xdr:col>
      <xdr:colOff>149678</xdr:colOff>
      <xdr:row>43</xdr:row>
      <xdr:rowOff>13607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18569</xdr:rowOff>
    </xdr:from>
    <xdr:to>
      <xdr:col>13</xdr:col>
      <xdr:colOff>152400</xdr:colOff>
      <xdr:row>66</xdr:row>
      <xdr:rowOff>60628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623E66E-DCCF-44F0-9A74-AB6D45320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567267</xdr:colOff>
      <xdr:row>1</xdr:row>
      <xdr:rowOff>25401</xdr:rowOff>
    </xdr:from>
    <xdr:to>
      <xdr:col>8</xdr:col>
      <xdr:colOff>160867</xdr:colOff>
      <xdr:row>2</xdr:row>
      <xdr:rowOff>160867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B3A5CC3-44FE-1749-8248-88C0C16D37D5}"/>
            </a:ext>
          </a:extLst>
        </xdr:cNvPr>
        <xdr:cNvSpPr txBox="1"/>
      </xdr:nvSpPr>
      <xdr:spPr>
        <a:xfrm>
          <a:off x="4529667" y="220134"/>
          <a:ext cx="9144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Utgifter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B12:H212" totalsRowShown="0" headerRowDxfId="10" dataDxfId="9">
  <autoFilter ref="B12:H212" xr:uid="{00000000-0009-0000-0100-000001000000}"/>
  <tableColumns count="7">
    <tableColumn id="1" xr3:uid="{00000000-0010-0000-0000-000001000000}" name="Vad" dataDxfId="8"/>
    <tableColumn id="2" xr3:uid="{00000000-0010-0000-0000-000002000000}" name="Beskrivning" dataDxfId="7"/>
    <tableColumn id="3" xr3:uid="{00000000-0010-0000-0000-000003000000}" name="Datum" dataDxfId="6"/>
    <tableColumn id="4" xr3:uid="{00000000-0010-0000-0000-000004000000}" name="v." dataDxfId="5"/>
    <tableColumn id="5" xr3:uid="{00000000-0010-0000-0000-000005000000}" name="Konto" dataDxfId="4"/>
    <tableColumn id="6" xr3:uid="{00000000-0010-0000-0000-000006000000}" name="Belopp" dataDxfId="3"/>
    <tableColumn id="7" xr3:uid="{00000000-0010-0000-0000-000007000000}" name="Status" dataDxfId="2">
      <calculatedColumnFormula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sverigeselevkarer.se/media/2050/kvittomall.pdf" TargetMode="External"/><Relationship Id="rId1" Type="http://schemas.openxmlformats.org/officeDocument/2006/relationships/hyperlink" Target="https://sverigeselevkarer.se/media/v5eaqfst/kvittoredovisning-lathund-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3B06C-9477-4AB5-A5C2-59D5637AF581}">
  <dimension ref="A1:F37"/>
  <sheetViews>
    <sheetView showGridLines="0" tabSelected="1" zoomScale="90" zoomScaleNormal="90" workbookViewId="0">
      <selection activeCell="F11" sqref="F11"/>
    </sheetView>
  </sheetViews>
  <sheetFormatPr defaultColWidth="8.7109375" defaultRowHeight="14.1"/>
  <cols>
    <col min="1" max="1" width="8.140625" style="27" customWidth="1"/>
    <col min="2" max="2" width="108.5703125" style="27" customWidth="1"/>
    <col min="3" max="3" width="7.85546875" style="27" customWidth="1"/>
    <col min="4" max="4" width="47.140625" style="27" customWidth="1"/>
    <col min="5" max="5" width="10.140625" style="27" customWidth="1"/>
    <col min="6" max="6" width="104.7109375" style="27" customWidth="1"/>
    <col min="7" max="16384" width="8.7109375" style="27"/>
  </cols>
  <sheetData>
    <row r="1" spans="1:6" ht="34.5" customHeight="1"/>
    <row r="2" spans="1:6" ht="21.6" customHeight="1">
      <c r="A2" s="20"/>
      <c r="B2" s="20"/>
      <c r="C2"/>
      <c r="D2" s="20"/>
      <c r="E2" s="20"/>
      <c r="F2" s="63" t="s">
        <v>0</v>
      </c>
    </row>
    <row r="3" spans="1:6" ht="32.450000000000003" customHeight="1">
      <c r="A3" s="64"/>
      <c r="B3" s="65" t="s">
        <v>1</v>
      </c>
    </row>
    <row r="4" spans="1:6" ht="17.100000000000001" customHeight="1">
      <c r="A4" s="64"/>
    </row>
    <row r="5" spans="1:6" ht="18">
      <c r="A5" s="20"/>
      <c r="B5" s="66" t="s">
        <v>2</v>
      </c>
    </row>
    <row r="6" spans="1:6">
      <c r="A6" s="20"/>
      <c r="B6" s="27" t="s">
        <v>3</v>
      </c>
    </row>
    <row r="7" spans="1:6" ht="17.100000000000001" customHeight="1">
      <c r="A7" s="20"/>
    </row>
    <row r="8" spans="1:6" ht="18">
      <c r="A8" s="20"/>
      <c r="B8" s="66" t="s">
        <v>4</v>
      </c>
    </row>
    <row r="9" spans="1:6" ht="27.95">
      <c r="A9" s="20"/>
      <c r="B9" s="67" t="s">
        <v>5</v>
      </c>
    </row>
    <row r="10" spans="1:6" ht="19.5" customHeight="1">
      <c r="A10" s="20"/>
    </row>
    <row r="11" spans="1:6" ht="18">
      <c r="A11" s="20"/>
      <c r="B11" s="66" t="s">
        <v>6</v>
      </c>
    </row>
    <row r="12" spans="1:6">
      <c r="A12" s="20"/>
      <c r="B12" s="27" t="s">
        <v>7</v>
      </c>
    </row>
    <row r="13" spans="1:6" ht="22.5" customHeight="1">
      <c r="A13" s="20"/>
    </row>
    <row r="14" spans="1:6" ht="23.1">
      <c r="A14" s="64"/>
      <c r="B14" s="63" t="s">
        <v>8</v>
      </c>
      <c r="F14" s="63" t="s">
        <v>9</v>
      </c>
    </row>
    <row r="15" spans="1:6" ht="14.45">
      <c r="A15" s="64"/>
      <c r="F15" s="27" t="s">
        <v>10</v>
      </c>
    </row>
    <row r="16" spans="1:6" ht="14.45">
      <c r="A16" s="20"/>
      <c r="B16" s="27" t="s">
        <v>11</v>
      </c>
      <c r="F16" s="27" t="s">
        <v>12</v>
      </c>
    </row>
    <row r="17" spans="1:6" ht="14.45">
      <c r="A17" s="20"/>
      <c r="F17" s="27" t="s">
        <v>13</v>
      </c>
    </row>
    <row r="18" spans="1:6" ht="14.45">
      <c r="A18" s="20"/>
      <c r="B18" s="27" t="s">
        <v>14</v>
      </c>
      <c r="F18" s="27" t="s">
        <v>15</v>
      </c>
    </row>
    <row r="19" spans="1:6" ht="14.45">
      <c r="A19" s="20"/>
      <c r="F19" s="27" t="s">
        <v>16</v>
      </c>
    </row>
    <row r="20" spans="1:6" ht="14.45">
      <c r="A20" s="20"/>
      <c r="B20" s="27" t="s">
        <v>17</v>
      </c>
      <c r="F20" s="68" t="s">
        <v>18</v>
      </c>
    </row>
    <row r="21" spans="1:6">
      <c r="A21" s="20"/>
    </row>
    <row r="22" spans="1:6" ht="14.45">
      <c r="A22" s="20"/>
      <c r="B22" s="27" t="s">
        <v>19</v>
      </c>
      <c r="D22" s="68" t="s">
        <v>20</v>
      </c>
      <c r="F22" s="27" t="s">
        <v>21</v>
      </c>
    </row>
    <row r="23" spans="1:6" ht="14.45">
      <c r="A23" s="20"/>
      <c r="D23" s="71" t="s">
        <v>22</v>
      </c>
      <c r="E23" s="27" t="s">
        <v>23</v>
      </c>
      <c r="F23" s="27" t="s">
        <v>24</v>
      </c>
    </row>
    <row r="24" spans="1:6" ht="14.45">
      <c r="A24" s="20"/>
      <c r="B24" s="27" t="s">
        <v>25</v>
      </c>
      <c r="F24" s="27" t="s">
        <v>26</v>
      </c>
    </row>
    <row r="25" spans="1:6" ht="14.45">
      <c r="A25" s="20"/>
      <c r="D25" s="68" t="s">
        <v>27</v>
      </c>
      <c r="F25" s="69" t="s">
        <v>28</v>
      </c>
    </row>
    <row r="26" spans="1:6" ht="29.1">
      <c r="A26" s="20"/>
      <c r="B26" s="70" t="s">
        <v>29</v>
      </c>
      <c r="D26" s="72" t="s">
        <v>30</v>
      </c>
      <c r="F26" s="70" t="s">
        <v>31</v>
      </c>
    </row>
    <row r="27" spans="1:6" ht="14.45">
      <c r="A27" s="20"/>
      <c r="F27" s="27" t="s">
        <v>32</v>
      </c>
    </row>
    <row r="28" spans="1:6" ht="29.1">
      <c r="A28" s="20"/>
      <c r="B28" s="67" t="s">
        <v>33</v>
      </c>
      <c r="F28" s="70" t="s">
        <v>34</v>
      </c>
    </row>
    <row r="29" spans="1:6" ht="14.45">
      <c r="A29" s="20"/>
      <c r="F29" s="27" t="s">
        <v>35</v>
      </c>
    </row>
    <row r="30" spans="1:6" ht="14.45">
      <c r="A30" s="20"/>
      <c r="B30" s="27" t="s">
        <v>36</v>
      </c>
      <c r="F30" s="68" t="s">
        <v>37</v>
      </c>
    </row>
    <row r="31" spans="1:6" ht="14.45">
      <c r="A31" s="20"/>
      <c r="D31" s="73" t="s">
        <v>38</v>
      </c>
      <c r="E31" s="27" t="s">
        <v>23</v>
      </c>
      <c r="F31" s="68" t="s">
        <v>39</v>
      </c>
    </row>
    <row r="32" spans="1:6" ht="14.45">
      <c r="A32" s="20"/>
      <c r="B32" s="27" t="s">
        <v>40</v>
      </c>
      <c r="D32" s="76" t="s">
        <v>41</v>
      </c>
      <c r="E32" s="27" t="s">
        <v>23</v>
      </c>
      <c r="F32" s="68" t="s">
        <v>42</v>
      </c>
    </row>
    <row r="33" spans="1:2">
      <c r="A33" s="20"/>
    </row>
    <row r="34" spans="1:2">
      <c r="A34" s="20"/>
      <c r="B34" s="27" t="s">
        <v>43</v>
      </c>
    </row>
    <row r="35" spans="1:2">
      <c r="A35" s="20"/>
    </row>
    <row r="36" spans="1:2">
      <c r="A36" s="20"/>
    </row>
    <row r="37" spans="1:2">
      <c r="A37" s="20"/>
    </row>
  </sheetData>
  <sheetProtection algorithmName="SHA-512" hashValue="ZcGR1P75yuF05k6Khu8Ktat37+fTg4GIpYvyxn346iWnTqZJIjBK/Qg15swNCJKf2KYwgvqEP//vmXbgS7KqCA==" saltValue="j/U3oyA8HnQnTJ3bbehgyQ==" spinCount="100000" sheet="1" objects="1" selectLockedCells="1" selectUnlockedCells="1"/>
  <hyperlinks>
    <hyperlink ref="D23" r:id="rId1" xr:uid="{3ECCE60C-1FDE-4ABC-A773-D1B733131F02}"/>
    <hyperlink ref="D26" r:id="rId2" xr:uid="{7807AE45-0502-4BBB-A4A2-D2C487AB0158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2"/>
  <sheetViews>
    <sheetView zoomScale="90" zoomScaleNormal="90" workbookViewId="0">
      <selection activeCell="D7" sqref="D7:F7"/>
    </sheetView>
  </sheetViews>
  <sheetFormatPr defaultColWidth="8.7109375" defaultRowHeight="14.1"/>
  <cols>
    <col min="1" max="1" width="7.7109375" style="20" customWidth="1"/>
    <col min="2" max="3" width="8.7109375" style="20"/>
    <col min="4" max="4" width="18.7109375" style="20" customWidth="1"/>
    <col min="5" max="8" width="8.7109375" style="20"/>
    <col min="9" max="9" width="11.85546875" style="20" customWidth="1"/>
    <col min="10" max="10" width="11.7109375" style="20" customWidth="1"/>
    <col min="11" max="13" width="8.7109375" style="20"/>
    <col min="14" max="14" width="4.28515625" style="20" customWidth="1"/>
    <col min="15" max="15" width="6.7109375" style="20" customWidth="1"/>
    <col min="16" max="16" width="28.42578125" style="20" customWidth="1"/>
    <col min="17" max="18" width="8.7109375" style="20"/>
    <col min="19" max="19" width="4.7109375" style="20" customWidth="1"/>
    <col min="20" max="20" width="54.28515625" style="20" customWidth="1"/>
    <col min="21" max="16384" width="8.7109375" style="20"/>
  </cols>
  <sheetData>
    <row r="1" spans="2:20" ht="26.45" customHeight="1"/>
    <row r="2" spans="2:20">
      <c r="B2" s="97" t="s">
        <v>44</v>
      </c>
      <c r="C2" s="97"/>
      <c r="D2" s="97"/>
      <c r="E2" s="97"/>
      <c r="F2" s="97"/>
      <c r="G2" s="97"/>
      <c r="H2" s="97"/>
      <c r="I2" s="97"/>
      <c r="J2" s="97"/>
      <c r="K2" s="97"/>
      <c r="L2" s="97"/>
      <c r="N2" s="21" t="s">
        <v>45</v>
      </c>
      <c r="O2" s="21"/>
      <c r="P2" s="21"/>
    </row>
    <row r="3" spans="2:20" ht="21" customHeight="1" thickBot="1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N3" s="96">
        <f>COUNTIF(Tabell1[Status],"Fel")</f>
        <v>0</v>
      </c>
      <c r="O3" s="96"/>
      <c r="P3" s="96"/>
    </row>
    <row r="4" spans="2:20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N4" s="103" t="str">
        <f>IF(SUM(N3:N3)&gt;0,"Vänligen rätta till de fel som markerats i bokföringen","Inga fel att rätta i bokföringen")</f>
        <v>Inga fel att rätta i bokföringen</v>
      </c>
      <c r="O4" s="104"/>
      <c r="P4" s="105"/>
      <c r="T4" s="73" t="s">
        <v>46</v>
      </c>
    </row>
    <row r="5" spans="2:20" ht="29.1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N5" s="106"/>
      <c r="O5" s="107"/>
      <c r="P5" s="108"/>
      <c r="T5" s="74" t="s">
        <v>47</v>
      </c>
    </row>
    <row r="6" spans="2:20" ht="15" customHeigh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N6" s="106"/>
      <c r="O6" s="107"/>
      <c r="P6" s="108"/>
    </row>
    <row r="7" spans="2:20" ht="15" customHeight="1" thickBot="1">
      <c r="B7" s="22"/>
      <c r="C7" s="24" t="s">
        <v>48</v>
      </c>
      <c r="D7" s="80"/>
      <c r="E7" s="80"/>
      <c r="F7" s="80"/>
      <c r="G7" s="98" t="s">
        <v>49</v>
      </c>
      <c r="H7" s="98"/>
      <c r="I7" s="98"/>
      <c r="J7" s="80"/>
      <c r="K7" s="80"/>
      <c r="L7" s="22"/>
      <c r="N7" s="109"/>
      <c r="O7" s="110"/>
      <c r="P7" s="111"/>
    </row>
    <row r="8" spans="2:20" ht="15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N8" s="25"/>
      <c r="O8" s="25"/>
      <c r="P8" s="25"/>
    </row>
    <row r="9" spans="2:20" ht="15" customHeight="1">
      <c r="B9" s="98" t="s">
        <v>50</v>
      </c>
      <c r="C9" s="98"/>
      <c r="D9" s="100"/>
      <c r="E9" s="100"/>
      <c r="F9" s="100"/>
      <c r="G9" s="98" t="s">
        <v>51</v>
      </c>
      <c r="H9" s="98"/>
      <c r="I9" s="98"/>
      <c r="J9" s="100"/>
      <c r="K9" s="100"/>
      <c r="L9" s="22"/>
    </row>
    <row r="10" spans="2:20" ht="15" customHeight="1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N10" s="102"/>
      <c r="O10" s="102"/>
      <c r="P10" s="102"/>
    </row>
    <row r="11" spans="2:20" ht="15" customHeight="1">
      <c r="B11" s="98" t="s">
        <v>52</v>
      </c>
      <c r="C11" s="98"/>
      <c r="D11" s="80"/>
      <c r="E11" s="80"/>
      <c r="F11" s="80"/>
      <c r="G11" s="22"/>
      <c r="H11" s="22"/>
      <c r="I11" s="22"/>
      <c r="J11" s="22"/>
      <c r="K11" s="22"/>
      <c r="L11" s="22"/>
      <c r="N11" s="101" t="s">
        <v>53</v>
      </c>
      <c r="O11" s="101"/>
      <c r="P11" s="101"/>
    </row>
    <row r="12" spans="2:20" ht="15" customHeight="1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N12" s="26"/>
      <c r="O12" s="26"/>
      <c r="P12" s="26"/>
    </row>
    <row r="13" spans="2:20" ht="15.4" customHeight="1" thickBot="1">
      <c r="N13" s="94" t="s">
        <v>54</v>
      </c>
      <c r="O13" s="94"/>
      <c r="P13" s="94"/>
    </row>
    <row r="14" spans="2:20" ht="15" customHeight="1" thickBot="1">
      <c r="B14" s="99" t="s">
        <v>55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N14" s="94"/>
      <c r="O14" s="94"/>
      <c r="P14" s="94"/>
      <c r="Q14" s="29" t="s">
        <v>56</v>
      </c>
    </row>
    <row r="15" spans="2:20" ht="14.65" customHeight="1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N15" s="94"/>
      <c r="O15" s="94"/>
      <c r="P15" s="94"/>
    </row>
    <row r="16" spans="2:20" ht="14.45" customHeight="1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N16" s="93" t="s">
        <v>57</v>
      </c>
      <c r="O16" s="93"/>
      <c r="P16" s="93"/>
      <c r="Q16" s="27"/>
    </row>
    <row r="17" spans="2:22" ht="14.45" customHeight="1" thickBot="1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N17" s="93"/>
      <c r="O17" s="93"/>
      <c r="P17" s="93"/>
    </row>
    <row r="18" spans="2:22" ht="14.45" thickBot="1">
      <c r="B18" s="81" t="s">
        <v>58</v>
      </c>
      <c r="C18" s="81"/>
      <c r="D18" s="81"/>
      <c r="E18" s="78"/>
      <c r="F18" s="78"/>
      <c r="G18" s="81" t="s">
        <v>59</v>
      </c>
      <c r="H18" s="81"/>
      <c r="I18" s="81"/>
      <c r="J18" s="79"/>
      <c r="K18" s="79"/>
      <c r="L18" s="28"/>
      <c r="N18" s="93"/>
      <c r="O18" s="93"/>
      <c r="P18" s="93"/>
      <c r="Q18" s="86"/>
      <c r="R18" s="87"/>
      <c r="T18" s="92" t="str">
        <f>IF(ISBLANK(Q18)=FALSE,IF(Q14="JA","","Räknas ej med i bokslut!"),"")</f>
        <v/>
      </c>
      <c r="U18" s="92"/>
      <c r="V18" s="92"/>
    </row>
    <row r="19" spans="2:22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N19" s="93"/>
      <c r="O19" s="93"/>
      <c r="P19" s="93"/>
    </row>
    <row r="20" spans="2:22">
      <c r="B20" s="83" t="s">
        <v>60</v>
      </c>
      <c r="C20" s="83"/>
      <c r="D20" s="83"/>
      <c r="E20" s="95">
        <f>IngåendeBankkonto+IngåendeHandkassa</f>
        <v>0</v>
      </c>
      <c r="F20" s="95"/>
      <c r="G20" s="22"/>
      <c r="H20" s="22"/>
      <c r="I20" s="22"/>
      <c r="J20" s="22"/>
      <c r="K20" s="22"/>
      <c r="L20" s="22"/>
    </row>
    <row r="21" spans="2:22" ht="14.45" thickBo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N21" s="94" t="s">
        <v>61</v>
      </c>
      <c r="O21" s="94"/>
      <c r="P21" s="94"/>
    </row>
    <row r="22" spans="2:22" ht="14.45" thickBot="1">
      <c r="N22" s="94"/>
      <c r="O22" s="94"/>
      <c r="P22" s="94"/>
      <c r="Q22" s="32" t="s">
        <v>56</v>
      </c>
    </row>
    <row r="23" spans="2:22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N23" s="94"/>
      <c r="O23" s="94"/>
      <c r="P23" s="94"/>
    </row>
    <row r="24" spans="2:22" ht="14.45" customHeight="1">
      <c r="B24" s="82" t="s">
        <v>62</v>
      </c>
      <c r="C24" s="82"/>
      <c r="D24" s="82"/>
      <c r="E24" s="77">
        <f>'Siffror (Rör ej)'!P9</f>
        <v>0</v>
      </c>
      <c r="F24" s="77"/>
      <c r="G24" s="30"/>
      <c r="H24" s="31" t="s">
        <v>63</v>
      </c>
      <c r="I24" s="30"/>
      <c r="J24" s="77">
        <f>'Siffror (Rör ej)'!P13</f>
        <v>0</v>
      </c>
      <c r="K24" s="77"/>
      <c r="L24" s="30"/>
      <c r="N24" s="93" t="s">
        <v>64</v>
      </c>
      <c r="O24" s="93"/>
      <c r="P24" s="93"/>
    </row>
    <row r="25" spans="2:22" ht="14.45" customHeight="1" thickBo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N25" s="93"/>
      <c r="O25" s="93"/>
      <c r="P25" s="93"/>
      <c r="R25" s="27"/>
    </row>
    <row r="26" spans="2:22" ht="14.45" thickBot="1">
      <c r="B26" s="82" t="s">
        <v>65</v>
      </c>
      <c r="C26" s="82"/>
      <c r="D26" s="82"/>
      <c r="E26" s="77">
        <f>E24-J24</f>
        <v>0</v>
      </c>
      <c r="F26" s="77"/>
      <c r="G26" s="30"/>
      <c r="H26" s="30"/>
      <c r="I26" s="30"/>
      <c r="J26" s="30"/>
      <c r="K26" s="30"/>
      <c r="L26" s="30"/>
      <c r="N26" s="93"/>
      <c r="O26" s="93"/>
      <c r="P26" s="93"/>
      <c r="Q26" s="86"/>
      <c r="R26" s="87"/>
      <c r="T26" s="92" t="str">
        <f>IF(ISBLANK(Q26)=FALSE,IF(Q22="JA","","Räknas ej med i bokslut!"),"")</f>
        <v/>
      </c>
      <c r="U26" s="92"/>
      <c r="V26" s="92"/>
    </row>
    <row r="27" spans="2:22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N27" s="93"/>
      <c r="O27" s="93"/>
      <c r="P27" s="93"/>
    </row>
    <row r="29" spans="2:22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N29" s="88" t="s">
        <v>66</v>
      </c>
      <c r="O29" s="88"/>
      <c r="P29" s="89" t="str">
        <f>IF(CONCATENATE('Alternativ (Rör ej)'!F8,'Alternativ (Rör ej)'!F9)="RättRätt","Klar",IF(CONCATENATE('Alternativ (Rör ej)'!F8,'Alternativ (Rör ej)'!F9)="RättNej","Klar",IF(CONCATENATE('Alternativ (Rör ej)'!F8,'Alternativ (Rör ej)'!F9)="NejRätt","Klar",IF(CONCATENATE('Alternativ (Rör ej)'!F8,'Alternativ (Rör ej)'!F9)="NejNej","Klar","Ej klar"))))</f>
        <v>Klar</v>
      </c>
    </row>
    <row r="30" spans="2:22">
      <c r="B30" s="82" t="s">
        <v>67</v>
      </c>
      <c r="C30" s="82"/>
      <c r="D30" s="82"/>
      <c r="E30" s="77">
        <f>IngåendeBankkonto+TotalaBankintäkter1-TotalaBankutgifter1</f>
        <v>0</v>
      </c>
      <c r="F30" s="77"/>
      <c r="G30" s="82" t="s">
        <v>68</v>
      </c>
      <c r="H30" s="82"/>
      <c r="I30" s="82"/>
      <c r="J30" s="77">
        <f>IngåendeHandkassa+TotalaKassaintäkter-TotalaKassautgifter</f>
        <v>0</v>
      </c>
      <c r="K30" s="77"/>
      <c r="L30" s="30"/>
      <c r="N30" s="88"/>
      <c r="O30" s="88"/>
      <c r="P30" s="89"/>
    </row>
    <row r="31" spans="2:22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P31" s="34">
        <f>IF(P29="Ej klar",1,2)</f>
        <v>2</v>
      </c>
    </row>
    <row r="32" spans="2:22">
      <c r="B32" s="30"/>
      <c r="C32" s="33" t="s">
        <v>69</v>
      </c>
      <c r="D32" s="30"/>
      <c r="E32" s="77">
        <f>E30+J30</f>
        <v>0</v>
      </c>
      <c r="F32" s="77"/>
      <c r="G32" s="82" t="s">
        <v>70</v>
      </c>
      <c r="H32" s="82"/>
      <c r="I32" s="82"/>
      <c r="J32" s="91" t="str">
        <f>IFERROR(E32/E20,"")</f>
        <v/>
      </c>
      <c r="K32" s="91"/>
      <c r="L32" s="30"/>
    </row>
    <row r="33" spans="2:12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2:12" ht="14.45">
      <c r="B34" s="90" t="s">
        <v>71</v>
      </c>
      <c r="C34" s="90"/>
      <c r="D34" s="90"/>
      <c r="E34" s="77">
        <f>E30+J30+Inventarie</f>
        <v>0</v>
      </c>
      <c r="F34" s="77"/>
      <c r="G34" s="30"/>
      <c r="H34" s="30"/>
      <c r="I34" s="30"/>
      <c r="J34" s="30"/>
      <c r="K34" s="30"/>
      <c r="L34" s="30"/>
    </row>
    <row r="35" spans="2:12" ht="14.45">
      <c r="B35" s="57"/>
      <c r="C35" s="57"/>
      <c r="D35" s="57"/>
      <c r="E35" s="30"/>
      <c r="F35" s="30"/>
      <c r="G35" s="30"/>
      <c r="H35" s="30"/>
      <c r="I35" s="30"/>
      <c r="J35" s="30"/>
      <c r="K35" s="30"/>
      <c r="L35" s="30"/>
    </row>
    <row r="36" spans="2:12">
      <c r="F36" s="23"/>
    </row>
    <row r="37" spans="2:12">
      <c r="C37" s="84" t="str">
        <f>Mestintäkt</f>
        <v>Ni har inte bokfört några intäkter!</v>
      </c>
      <c r="D37" s="84"/>
      <c r="E37" s="84"/>
      <c r="F37" s="84"/>
      <c r="H37" s="84" t="str">
        <f>Mestkostnad</f>
        <v>Ni har inte bokfört några kostnader!</v>
      </c>
      <c r="I37" s="84"/>
      <c r="J37" s="84"/>
      <c r="K37" s="84"/>
    </row>
    <row r="38" spans="2:12" ht="15" customHeight="1">
      <c r="C38" s="84"/>
      <c r="D38" s="84"/>
      <c r="E38" s="84"/>
      <c r="F38" s="84"/>
      <c r="H38" s="84"/>
      <c r="I38" s="84"/>
      <c r="J38" s="84"/>
      <c r="K38" s="84"/>
    </row>
    <row r="39" spans="2:12">
      <c r="B39" s="23"/>
      <c r="C39" s="84"/>
      <c r="D39" s="84"/>
      <c r="E39" s="84"/>
      <c r="F39" s="84"/>
      <c r="H39" s="84"/>
      <c r="I39" s="84"/>
      <c r="J39" s="84"/>
      <c r="K39" s="84"/>
    </row>
    <row r="40" spans="2:12">
      <c r="B40" s="23"/>
      <c r="C40" s="23"/>
      <c r="D40" s="23"/>
      <c r="E40" s="23"/>
      <c r="F40" s="23"/>
    </row>
    <row r="41" spans="2:12">
      <c r="B41" s="23"/>
      <c r="C41" s="23"/>
      <c r="D41" s="23"/>
      <c r="E41" s="23"/>
      <c r="F41" s="23"/>
    </row>
    <row r="42" spans="2:12" ht="15" customHeight="1">
      <c r="B42" s="85"/>
      <c r="C42" s="85"/>
      <c r="D42" s="85"/>
      <c r="E42" s="85"/>
      <c r="F42" s="85"/>
    </row>
    <row r="43" spans="2:12">
      <c r="B43" s="85"/>
      <c r="C43" s="85"/>
      <c r="D43" s="85"/>
      <c r="E43" s="85"/>
      <c r="F43" s="85"/>
    </row>
    <row r="44" spans="2:12">
      <c r="B44" s="85"/>
      <c r="C44" s="85"/>
      <c r="D44" s="85"/>
      <c r="E44" s="85"/>
      <c r="F44" s="85"/>
    </row>
    <row r="45" spans="2:12">
      <c r="B45" s="85"/>
      <c r="C45" s="85"/>
      <c r="D45" s="85"/>
      <c r="E45" s="85"/>
      <c r="F45" s="85"/>
      <c r="G45" s="85"/>
      <c r="H45" s="85"/>
      <c r="I45" s="85"/>
      <c r="J45" s="85"/>
    </row>
    <row r="46" spans="2:12">
      <c r="B46" s="85"/>
      <c r="C46" s="85"/>
      <c r="D46" s="85"/>
      <c r="E46" s="85"/>
      <c r="F46" s="85"/>
      <c r="G46" s="85"/>
      <c r="H46" s="85"/>
      <c r="I46" s="85"/>
      <c r="J46" s="85"/>
    </row>
    <row r="47" spans="2:12">
      <c r="B47" s="85"/>
      <c r="C47" s="85"/>
      <c r="D47" s="85"/>
      <c r="E47" s="85"/>
      <c r="F47" s="85"/>
      <c r="G47" s="85"/>
      <c r="H47" s="85"/>
      <c r="I47" s="85"/>
      <c r="J47" s="85"/>
    </row>
    <row r="48" spans="2:12">
      <c r="B48" s="85"/>
      <c r="C48" s="85"/>
      <c r="D48" s="85"/>
      <c r="E48" s="85"/>
      <c r="F48" s="85"/>
    </row>
    <row r="49" spans="2:10">
      <c r="B49" s="85"/>
      <c r="C49" s="85"/>
      <c r="D49" s="85"/>
      <c r="E49" s="85"/>
      <c r="F49" s="85"/>
      <c r="G49" s="85"/>
      <c r="H49" s="85"/>
      <c r="I49" s="85"/>
      <c r="J49" s="85"/>
    </row>
    <row r="50" spans="2:10">
      <c r="B50" s="85"/>
      <c r="C50" s="85"/>
      <c r="D50" s="85"/>
      <c r="E50" s="85"/>
      <c r="F50" s="85"/>
      <c r="G50" s="85"/>
      <c r="H50" s="85"/>
      <c r="I50" s="85"/>
      <c r="J50" s="85"/>
    </row>
    <row r="51" spans="2:10">
      <c r="B51" s="85"/>
      <c r="C51" s="85"/>
      <c r="D51" s="85"/>
      <c r="E51" s="85"/>
      <c r="F51" s="85"/>
      <c r="G51" s="85"/>
      <c r="H51" s="85"/>
      <c r="I51" s="85"/>
      <c r="J51" s="85"/>
    </row>
    <row r="52" spans="2:10">
      <c r="B52" s="85"/>
      <c r="C52" s="85"/>
      <c r="D52" s="85"/>
      <c r="E52" s="85"/>
      <c r="F52" s="85"/>
    </row>
  </sheetData>
  <sheetProtection algorithmName="SHA-512" hashValue="IsKuXaJmx3fMN1eLmVd2gl8TxrBTitc923FS/G8KGCBakan7z3rF6uhq+vQ4N0cqkKamfeEjCi09jnOGGLuc/Q==" saltValue="hD5pbuTC1eidML29+SQPQA==" spinCount="100000" sheet="1" objects="1" selectLockedCells="1"/>
  <mergeCells count="57">
    <mergeCell ref="F45:F47"/>
    <mergeCell ref="B48:E50"/>
    <mergeCell ref="F48:F50"/>
    <mergeCell ref="B51:E52"/>
    <mergeCell ref="F51:F52"/>
    <mergeCell ref="B45:E47"/>
    <mergeCell ref="N3:P3"/>
    <mergeCell ref="B2:L5"/>
    <mergeCell ref="G7:I7"/>
    <mergeCell ref="G9:I9"/>
    <mergeCell ref="B14:L16"/>
    <mergeCell ref="D9:F9"/>
    <mergeCell ref="J9:K9"/>
    <mergeCell ref="J7:K7"/>
    <mergeCell ref="D7:F7"/>
    <mergeCell ref="B9:C9"/>
    <mergeCell ref="B11:C11"/>
    <mergeCell ref="N11:P11"/>
    <mergeCell ref="N13:P15"/>
    <mergeCell ref="N10:P10"/>
    <mergeCell ref="N4:P7"/>
    <mergeCell ref="G30:I30"/>
    <mergeCell ref="B30:D30"/>
    <mergeCell ref="B26:D26"/>
    <mergeCell ref="E20:F20"/>
    <mergeCell ref="E26:F26"/>
    <mergeCell ref="T26:V26"/>
    <mergeCell ref="T18:V18"/>
    <mergeCell ref="Q18:R18"/>
    <mergeCell ref="N16:P19"/>
    <mergeCell ref="N24:P27"/>
    <mergeCell ref="N21:P23"/>
    <mergeCell ref="C37:F39"/>
    <mergeCell ref="H37:K39"/>
    <mergeCell ref="G49:J51"/>
    <mergeCell ref="Q26:R26"/>
    <mergeCell ref="N29:O30"/>
    <mergeCell ref="P29:P30"/>
    <mergeCell ref="E30:F30"/>
    <mergeCell ref="J30:K30"/>
    <mergeCell ref="E34:F34"/>
    <mergeCell ref="B34:D34"/>
    <mergeCell ref="G32:I32"/>
    <mergeCell ref="J32:K32"/>
    <mergeCell ref="E32:F32"/>
    <mergeCell ref="B42:E44"/>
    <mergeCell ref="F42:F44"/>
    <mergeCell ref="G45:J47"/>
    <mergeCell ref="J24:K24"/>
    <mergeCell ref="E18:F18"/>
    <mergeCell ref="J18:K18"/>
    <mergeCell ref="D11:F11"/>
    <mergeCell ref="G18:I18"/>
    <mergeCell ref="B18:D18"/>
    <mergeCell ref="B24:D24"/>
    <mergeCell ref="E24:F24"/>
    <mergeCell ref="B20:D20"/>
  </mergeCells>
  <conditionalFormatting sqref="N3">
    <cfRule type="cellIs" dxfId="20" priority="9" operator="greaterThan">
      <formula>0</formula>
    </cfRule>
    <cfRule type="cellIs" dxfId="19" priority="10" operator="equal">
      <formula>0</formula>
    </cfRule>
  </conditionalFormatting>
  <conditionalFormatting sqref="N4">
    <cfRule type="containsText" dxfId="18" priority="11" operator="containsText" text="Vänligen rätta till de fel som markerats i bokföringen">
      <formula>NOT(ISERROR(SEARCH("Vänligen rätta till de fel som markerats i bokföringen",N4)))</formula>
    </cfRule>
    <cfRule type="containsText" dxfId="17" priority="12" operator="containsText" text="Inga fel att rätta">
      <formula>NOT(ISERROR(SEARCH("Inga fel att rätta",N4)))</formula>
    </cfRule>
  </conditionalFormatting>
  <conditionalFormatting sqref="P29:P30">
    <cfRule type="beginsWith" dxfId="16" priority="3" operator="beginsWith" text="Klar">
      <formula>LEFT(P29,LEN("Klar"))="Klar"</formula>
    </cfRule>
  </conditionalFormatting>
  <conditionalFormatting sqref="P31">
    <cfRule type="cellIs" dxfId="15" priority="1" operator="equal">
      <formula>2</formula>
    </cfRule>
    <cfRule type="cellIs" dxfId="14" priority="2" operator="equal">
      <formula>1</formula>
    </cfRule>
  </conditionalFormatting>
  <conditionalFormatting sqref="Q14 Q22">
    <cfRule type="containsText" dxfId="13" priority="5" operator="containsText" text="Ja">
      <formula>NOT(ISERROR(SEARCH("Ja",Q14)))</formula>
    </cfRule>
  </conditionalFormatting>
  <conditionalFormatting sqref="T18:V18">
    <cfRule type="notContainsBlanks" dxfId="12" priority="8">
      <formula>LEN(TRIM(T18))&gt;0</formula>
    </cfRule>
  </conditionalFormatting>
  <conditionalFormatting sqref="T26:V26">
    <cfRule type="notContainsBlanks" dxfId="11" priority="7">
      <formula>LEN(TRIM(T26))&gt;0</formula>
    </cfRule>
  </conditionalFormatting>
  <dataValidations count="8">
    <dataValidation allowBlank="1" showInputMessage="1" showErrorMessage="1" promptTitle="Ingående handkassa" prompt="Det belopp som fanns kontant vid början av året." sqref="J18:K18" xr:uid="{8C00A229-DADC-1747-ADCB-9CD02A3AD2D8}"/>
    <dataValidation allowBlank="1" showInputMessage="1" showErrorMessage="1" promptTitle="Värde" prompt="Ex. ifall ni har 10 tröjor ni skulle sälja för 250kr, då är värdet 2500kr på era inventarier." sqref="Q26:R26" xr:uid="{31F52F78-265E-7944-8D72-EE2F3E322343}"/>
    <dataValidation allowBlank="1" showInputMessage="1" showErrorMessage="1" promptTitle="Elevkår" prompt="Det juridiska namnet på er elevkår. Finns i stadgarna och på eBas!" sqref="D7:F7" xr:uid="{20A19CE4-E841-4934-9B3F-3F0683615422}"/>
    <dataValidation allowBlank="1" showInputMessage="1" showErrorMessage="1" promptTitle="Ansvarig" prompt="Den person som är ansvarig för bokföringen." sqref="D9:F9" xr:uid="{F6FFBBE3-F3E7-4FFE-95D6-A3A62D1211ED}"/>
    <dataValidation allowBlank="1" showInputMessage="1" showErrorMessage="1" promptTitle="Redovisningsår" prompt="Det redovisningsår bokföringen är avsedd för." sqref="D11:F11" xr:uid="{A4665AF9-C117-417D-B4C4-9E4A4268B759}"/>
    <dataValidation allowBlank="1" showInputMessage="1" showErrorMessage="1" promptTitle="Organisationsnummer" prompt="Ert organisationsnummer för elevkåren. Om ni inte har något lämnar ni denna ruta tom!" sqref="J7:K7" xr:uid="{888E09D5-588B-4816-BA9F-FBB39EBE2F2A}"/>
    <dataValidation allowBlank="1" showInputMessage="1" showErrorMessage="1" promptTitle="Kontonummer" prompt="Kontonumret till det konto som ni aktivt använder med elevkåren." sqref="J9:K9" xr:uid="{84EE5148-C946-4D3D-AA12-62B0DA630F56}"/>
    <dataValidation allowBlank="1" showInputMessage="1" showErrorMessage="1" promptTitle="Ingående banksaldo" prompt="Det belopp som fanns på kontot vid början av året" sqref="E18:F18" xr:uid="{F47C1B78-30CB-4681-9FD8-B5CAE78DA0FA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2556D4-C123-4BA7-BBBC-3E2CB3DAF425}">
          <x14:formula1>
            <xm:f>'Alternativ (Rör ej)'!$B$8:$B$9</xm:f>
          </x14:formula1>
          <xm:sqref>Q22 Q14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2"/>
  <sheetViews>
    <sheetView zoomScale="90" zoomScaleNormal="90" workbookViewId="0">
      <selection activeCell="C18" sqref="C18"/>
    </sheetView>
  </sheetViews>
  <sheetFormatPr defaultColWidth="8.7109375" defaultRowHeight="14.1"/>
  <cols>
    <col min="1" max="1" width="8.7109375" style="20"/>
    <col min="2" max="2" width="27" style="20" customWidth="1"/>
    <col min="3" max="3" width="27.42578125" style="20" customWidth="1"/>
    <col min="4" max="4" width="14.85546875" style="20" customWidth="1"/>
    <col min="5" max="5" width="5.85546875" style="20" customWidth="1"/>
    <col min="6" max="6" width="13.5703125" style="20" customWidth="1"/>
    <col min="7" max="7" width="17.28515625" style="20" customWidth="1"/>
    <col min="8" max="8" width="12.140625" style="20" customWidth="1"/>
    <col min="9" max="13" width="9.85546875" style="20" customWidth="1"/>
    <col min="14" max="14" width="47.5703125" style="20" customWidth="1"/>
    <col min="15" max="16384" width="8.7109375" style="20"/>
  </cols>
  <sheetData>
    <row r="1" spans="2:14" ht="26.1" customHeight="1"/>
    <row r="2" spans="2:14" ht="14.1" customHeight="1">
      <c r="B2" s="115" t="s">
        <v>72</v>
      </c>
      <c r="C2" s="115"/>
      <c r="D2" s="115" t="s">
        <v>73</v>
      </c>
      <c r="E2" s="115"/>
      <c r="F2" s="115"/>
      <c r="G2" s="115"/>
      <c r="H2" s="115"/>
    </row>
    <row r="3" spans="2:14" ht="14.1" customHeight="1">
      <c r="B3" s="115"/>
      <c r="C3" s="115"/>
      <c r="D3" s="115"/>
      <c r="E3" s="115"/>
      <c r="F3" s="115"/>
      <c r="G3" s="115"/>
      <c r="H3" s="115"/>
    </row>
    <row r="4" spans="2:14">
      <c r="B4" s="115"/>
      <c r="C4" s="115"/>
      <c r="D4" s="115"/>
      <c r="E4" s="115"/>
      <c r="F4" s="115"/>
      <c r="G4" s="115"/>
      <c r="H4" s="115"/>
    </row>
    <row r="5" spans="2:14" ht="14.1" customHeight="1">
      <c r="B5" s="115"/>
      <c r="C5" s="115"/>
      <c r="D5" s="115"/>
      <c r="E5" s="115"/>
      <c r="F5" s="115"/>
      <c r="G5" s="115"/>
      <c r="H5" s="115"/>
    </row>
    <row r="6" spans="2:14">
      <c r="B6" s="22"/>
      <c r="C6" s="22"/>
      <c r="D6" s="22"/>
      <c r="E6" s="22"/>
      <c r="F6" s="22"/>
      <c r="G6" s="22"/>
      <c r="H6" s="22"/>
    </row>
    <row r="7" spans="2:14">
      <c r="B7" s="58" t="s">
        <v>74</v>
      </c>
      <c r="C7" s="59">
        <f>IngåendeBankkonto+ResultatBank1</f>
        <v>0</v>
      </c>
      <c r="D7" s="116" t="s">
        <v>75</v>
      </c>
      <c r="E7" s="116"/>
      <c r="F7" s="112">
        <f>BankIn1+KassaIn1-InsättningBankIn1-InsättningKassain1</f>
        <v>0</v>
      </c>
      <c r="G7" s="112"/>
      <c r="H7" s="22"/>
    </row>
    <row r="8" spans="2:14">
      <c r="B8" s="58" t="s">
        <v>76</v>
      </c>
      <c r="C8" s="62">
        <f>IngåendeHandkassa+ResultatKassa1</f>
        <v>0</v>
      </c>
      <c r="D8" s="60" t="s">
        <v>77</v>
      </c>
      <c r="E8" s="60"/>
      <c r="F8" s="113">
        <f>BankUt1+KassaUt1-InsättningBankUt1-InsättningKassaUt1</f>
        <v>0</v>
      </c>
      <c r="G8" s="113"/>
      <c r="H8" s="22"/>
    </row>
    <row r="9" spans="2:14">
      <c r="B9" s="58" t="s">
        <v>78</v>
      </c>
      <c r="C9" s="61">
        <f>SUM(C7:C8)</f>
        <v>0</v>
      </c>
      <c r="D9" s="60" t="s">
        <v>73</v>
      </c>
      <c r="E9" s="60"/>
      <c r="F9" s="114">
        <f>F7-F8</f>
        <v>0</v>
      </c>
      <c r="G9" s="114"/>
      <c r="H9" s="22"/>
    </row>
    <row r="10" spans="2:14" ht="18.600000000000001" customHeight="1">
      <c r="B10" s="22"/>
      <c r="C10" s="22"/>
      <c r="D10" s="22"/>
      <c r="E10" s="22"/>
      <c r="F10" s="22"/>
      <c r="G10" s="22"/>
      <c r="H10" s="22"/>
      <c r="K10" s="20" t="s">
        <v>23</v>
      </c>
      <c r="N10" s="73" t="s">
        <v>38</v>
      </c>
    </row>
    <row r="11" spans="2:14" ht="26.45" customHeight="1">
      <c r="N11" s="74" t="s">
        <v>79</v>
      </c>
    </row>
    <row r="12" spans="2:14">
      <c r="B12" s="75" t="s">
        <v>80</v>
      </c>
      <c r="C12" s="75" t="s">
        <v>81</v>
      </c>
      <c r="D12" s="64" t="s">
        <v>82</v>
      </c>
      <c r="E12" s="64" t="s">
        <v>83</v>
      </c>
      <c r="F12" s="64" t="s">
        <v>84</v>
      </c>
      <c r="G12" s="64" t="s">
        <v>85</v>
      </c>
      <c r="H12" s="64" t="s">
        <v>66</v>
      </c>
    </row>
    <row r="13" spans="2:14">
      <c r="B13" s="36"/>
      <c r="C13" s="54"/>
      <c r="D13" s="55"/>
      <c r="E13" s="30">
        <v>1</v>
      </c>
      <c r="F13" s="36"/>
      <c r="G13" s="56"/>
      <c r="H1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" spans="2:14">
      <c r="B14" s="36"/>
      <c r="C14" s="54"/>
      <c r="D14" s="55"/>
      <c r="E14" s="30">
        <v>2</v>
      </c>
      <c r="F14" s="36"/>
      <c r="G14" s="56"/>
      <c r="H1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" spans="2:14">
      <c r="B15" s="36"/>
      <c r="C15" s="54"/>
      <c r="D15" s="55"/>
      <c r="E15" s="30">
        <v>3</v>
      </c>
      <c r="F15" s="36"/>
      <c r="G15" s="56"/>
      <c r="H1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" spans="2:14">
      <c r="B16" s="36"/>
      <c r="C16" s="54"/>
      <c r="D16" s="55"/>
      <c r="E16" s="30">
        <v>4</v>
      </c>
      <c r="F16" s="36"/>
      <c r="G16" s="56"/>
      <c r="H1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" spans="2:8">
      <c r="B17" s="36"/>
      <c r="C17" s="54"/>
      <c r="D17" s="55"/>
      <c r="E17" s="30">
        <v>5</v>
      </c>
      <c r="F17" s="36"/>
      <c r="G17" s="56"/>
      <c r="H1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" spans="2:8">
      <c r="B18" s="36"/>
      <c r="C18" s="54"/>
      <c r="D18" s="55"/>
      <c r="E18" s="30">
        <v>6</v>
      </c>
      <c r="F18" s="36"/>
      <c r="G18" s="56"/>
      <c r="H1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" spans="2:8">
      <c r="B19" s="36"/>
      <c r="C19" s="54"/>
      <c r="D19" s="55"/>
      <c r="E19" s="30">
        <v>7</v>
      </c>
      <c r="F19" s="36"/>
      <c r="G19" s="56"/>
      <c r="H1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" spans="2:8">
      <c r="B20" s="36"/>
      <c r="C20" s="54"/>
      <c r="D20" s="55"/>
      <c r="E20" s="30">
        <v>8</v>
      </c>
      <c r="F20" s="36"/>
      <c r="G20" s="56"/>
      <c r="H2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1" spans="2:8">
      <c r="B21" s="36"/>
      <c r="C21" s="54"/>
      <c r="D21" s="55"/>
      <c r="E21" s="30">
        <v>9</v>
      </c>
      <c r="F21" s="36"/>
      <c r="G21" s="56"/>
      <c r="H2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2" spans="2:8">
      <c r="B22" s="36"/>
      <c r="C22" s="54"/>
      <c r="D22" s="55"/>
      <c r="E22" s="30">
        <v>10</v>
      </c>
      <c r="F22" s="36"/>
      <c r="G22" s="56"/>
      <c r="H2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3" spans="2:8">
      <c r="B23" s="36"/>
      <c r="C23" s="54"/>
      <c r="D23" s="55"/>
      <c r="E23" s="30">
        <v>11</v>
      </c>
      <c r="F23" s="36"/>
      <c r="G23" s="56"/>
      <c r="H2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4" spans="2:8">
      <c r="B24" s="36"/>
      <c r="C24" s="54"/>
      <c r="D24" s="55"/>
      <c r="E24" s="30">
        <v>12</v>
      </c>
      <c r="F24" s="36"/>
      <c r="G24" s="56"/>
      <c r="H2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5" spans="2:8">
      <c r="B25" s="36"/>
      <c r="C25" s="54"/>
      <c r="D25" s="55"/>
      <c r="E25" s="30">
        <v>13</v>
      </c>
      <c r="F25" s="36"/>
      <c r="G25" s="56"/>
      <c r="H2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6" spans="2:8">
      <c r="B26" s="36"/>
      <c r="C26" s="54"/>
      <c r="D26" s="55"/>
      <c r="E26" s="30">
        <v>14</v>
      </c>
      <c r="F26" s="36"/>
      <c r="G26" s="56"/>
      <c r="H2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7" spans="2:8">
      <c r="B27" s="36"/>
      <c r="C27" s="54"/>
      <c r="D27" s="55"/>
      <c r="E27" s="30">
        <v>15</v>
      </c>
      <c r="F27" s="36"/>
      <c r="G27" s="56"/>
      <c r="H2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8" spans="2:8">
      <c r="B28" s="36"/>
      <c r="C28" s="54"/>
      <c r="D28" s="55"/>
      <c r="E28" s="30">
        <v>16</v>
      </c>
      <c r="F28" s="36"/>
      <c r="G28" s="56"/>
      <c r="H2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9" spans="2:8">
      <c r="B29" s="36"/>
      <c r="C29" s="54"/>
      <c r="D29" s="55"/>
      <c r="E29" s="30">
        <v>17</v>
      </c>
      <c r="F29" s="36"/>
      <c r="G29" s="56"/>
      <c r="H2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0" spans="2:8">
      <c r="B30" s="36"/>
      <c r="C30" s="54"/>
      <c r="D30" s="55"/>
      <c r="E30" s="30">
        <v>18</v>
      </c>
      <c r="F30" s="36"/>
      <c r="G30" s="56"/>
      <c r="H3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1" spans="2:8">
      <c r="B31" s="36"/>
      <c r="C31" s="54"/>
      <c r="D31" s="55"/>
      <c r="E31" s="30">
        <v>19</v>
      </c>
      <c r="F31" s="36"/>
      <c r="G31" s="56"/>
      <c r="H3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2" spans="2:8">
      <c r="B32" s="36"/>
      <c r="C32" s="54"/>
      <c r="D32" s="55"/>
      <c r="E32" s="30">
        <v>20</v>
      </c>
      <c r="F32" s="36"/>
      <c r="G32" s="56"/>
      <c r="H3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3" spans="2:8">
      <c r="B33" s="36"/>
      <c r="C33" s="54"/>
      <c r="D33" s="55"/>
      <c r="E33" s="30">
        <v>21</v>
      </c>
      <c r="F33" s="36"/>
      <c r="G33" s="56"/>
      <c r="H3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4" spans="2:8">
      <c r="B34" s="36"/>
      <c r="C34" s="54"/>
      <c r="D34" s="55"/>
      <c r="E34" s="30">
        <v>22</v>
      </c>
      <c r="F34" s="36"/>
      <c r="G34" s="56"/>
      <c r="H3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5" spans="2:8">
      <c r="B35" s="36"/>
      <c r="C35" s="54"/>
      <c r="D35" s="55"/>
      <c r="E35" s="30">
        <v>23</v>
      </c>
      <c r="F35" s="36"/>
      <c r="G35" s="56"/>
      <c r="H3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6" spans="2:8">
      <c r="B36" s="36"/>
      <c r="C36" s="54"/>
      <c r="D36" s="55"/>
      <c r="E36" s="30">
        <v>24</v>
      </c>
      <c r="F36" s="36"/>
      <c r="G36" s="56"/>
      <c r="H3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7" spans="2:8">
      <c r="B37" s="36"/>
      <c r="C37" s="54"/>
      <c r="D37" s="55"/>
      <c r="E37" s="30">
        <v>25</v>
      </c>
      <c r="F37" s="36"/>
      <c r="G37" s="56"/>
      <c r="H3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8" spans="2:8">
      <c r="B38" s="36"/>
      <c r="C38" s="54"/>
      <c r="D38" s="55"/>
      <c r="E38" s="30">
        <v>26</v>
      </c>
      <c r="F38" s="36"/>
      <c r="G38" s="56"/>
      <c r="H3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9" spans="2:8">
      <c r="B39" s="36"/>
      <c r="C39" s="54"/>
      <c r="D39" s="55"/>
      <c r="E39" s="30">
        <v>27</v>
      </c>
      <c r="F39" s="36"/>
      <c r="G39" s="56"/>
      <c r="H3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0" spans="2:8">
      <c r="B40" s="36"/>
      <c r="C40" s="54"/>
      <c r="D40" s="55"/>
      <c r="E40" s="30">
        <v>28</v>
      </c>
      <c r="F40" s="36"/>
      <c r="G40" s="56"/>
      <c r="H4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1" spans="2:8">
      <c r="B41" s="36"/>
      <c r="C41" s="54"/>
      <c r="D41" s="55"/>
      <c r="E41" s="30">
        <v>29</v>
      </c>
      <c r="F41" s="36"/>
      <c r="G41" s="56"/>
      <c r="H4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2" spans="2:8">
      <c r="B42" s="36"/>
      <c r="C42" s="54"/>
      <c r="D42" s="55"/>
      <c r="E42" s="30">
        <v>30</v>
      </c>
      <c r="F42" s="36"/>
      <c r="G42" s="56"/>
      <c r="H4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3" spans="2:8">
      <c r="B43" s="36"/>
      <c r="C43" s="54"/>
      <c r="D43" s="55"/>
      <c r="E43" s="30">
        <v>31</v>
      </c>
      <c r="F43" s="36"/>
      <c r="G43" s="56"/>
      <c r="H4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4" spans="2:8">
      <c r="B44" s="36"/>
      <c r="C44" s="54"/>
      <c r="D44" s="55"/>
      <c r="E44" s="30">
        <v>32</v>
      </c>
      <c r="F44" s="36"/>
      <c r="G44" s="56"/>
      <c r="H4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5" spans="2:8">
      <c r="B45" s="36"/>
      <c r="C45" s="54"/>
      <c r="D45" s="55"/>
      <c r="E45" s="30">
        <v>33</v>
      </c>
      <c r="F45" s="36"/>
      <c r="G45" s="56"/>
      <c r="H4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6" spans="2:8">
      <c r="B46" s="36"/>
      <c r="C46" s="54"/>
      <c r="D46" s="55"/>
      <c r="E46" s="30">
        <v>34</v>
      </c>
      <c r="F46" s="36"/>
      <c r="G46" s="56"/>
      <c r="H4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7" spans="2:8">
      <c r="B47" s="36"/>
      <c r="C47" s="54"/>
      <c r="D47" s="55"/>
      <c r="E47" s="30">
        <v>35</v>
      </c>
      <c r="F47" s="36"/>
      <c r="G47" s="56"/>
      <c r="H4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8" spans="2:8">
      <c r="B48" s="36"/>
      <c r="C48" s="54"/>
      <c r="D48" s="55"/>
      <c r="E48" s="30">
        <v>36</v>
      </c>
      <c r="F48" s="36"/>
      <c r="G48" s="56"/>
      <c r="H4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9" spans="2:8">
      <c r="B49" s="36"/>
      <c r="C49" s="54"/>
      <c r="D49" s="55"/>
      <c r="E49" s="30">
        <v>37</v>
      </c>
      <c r="F49" s="36"/>
      <c r="G49" s="56"/>
      <c r="H4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0" spans="2:8">
      <c r="B50" s="36"/>
      <c r="C50" s="54"/>
      <c r="D50" s="55"/>
      <c r="E50" s="30">
        <v>38</v>
      </c>
      <c r="F50" s="36"/>
      <c r="G50" s="56"/>
      <c r="H5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1" spans="2:8">
      <c r="B51" s="36"/>
      <c r="C51" s="54"/>
      <c r="D51" s="55"/>
      <c r="E51" s="30">
        <v>39</v>
      </c>
      <c r="F51" s="36"/>
      <c r="G51" s="56"/>
      <c r="H5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2" spans="2:8">
      <c r="B52" s="36"/>
      <c r="C52" s="54"/>
      <c r="D52" s="55"/>
      <c r="E52" s="30">
        <v>40</v>
      </c>
      <c r="F52" s="36"/>
      <c r="G52" s="56"/>
      <c r="H5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3" spans="2:8">
      <c r="B53" s="36"/>
      <c r="C53" s="54"/>
      <c r="D53" s="55"/>
      <c r="E53" s="30">
        <v>41</v>
      </c>
      <c r="F53" s="36"/>
      <c r="G53" s="56"/>
      <c r="H5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4" spans="2:8">
      <c r="B54" s="36"/>
      <c r="C54" s="54"/>
      <c r="D54" s="55"/>
      <c r="E54" s="30">
        <v>42</v>
      </c>
      <c r="F54" s="36"/>
      <c r="G54" s="56"/>
      <c r="H5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5" spans="2:8">
      <c r="B55" s="36"/>
      <c r="C55" s="54"/>
      <c r="D55" s="55"/>
      <c r="E55" s="30">
        <v>43</v>
      </c>
      <c r="F55" s="36"/>
      <c r="G55" s="56"/>
      <c r="H5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6" spans="2:8">
      <c r="B56" s="36"/>
      <c r="C56" s="54"/>
      <c r="D56" s="55"/>
      <c r="E56" s="30">
        <v>44</v>
      </c>
      <c r="F56" s="36"/>
      <c r="G56" s="56"/>
      <c r="H5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7" spans="2:8">
      <c r="B57" s="36"/>
      <c r="C57" s="54"/>
      <c r="D57" s="55"/>
      <c r="E57" s="30">
        <v>45</v>
      </c>
      <c r="F57" s="36"/>
      <c r="G57" s="56"/>
      <c r="H5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8" spans="2:8">
      <c r="B58" s="36"/>
      <c r="C58" s="54"/>
      <c r="D58" s="55"/>
      <c r="E58" s="30">
        <v>46</v>
      </c>
      <c r="F58" s="36"/>
      <c r="G58" s="56"/>
      <c r="H5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9" spans="2:8">
      <c r="B59" s="36"/>
      <c r="C59" s="54"/>
      <c r="D59" s="55"/>
      <c r="E59" s="30">
        <v>47</v>
      </c>
      <c r="F59" s="36"/>
      <c r="G59" s="56"/>
      <c r="H5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0" spans="2:8">
      <c r="B60" s="36"/>
      <c r="C60" s="54"/>
      <c r="D60" s="55"/>
      <c r="E60" s="30">
        <v>48</v>
      </c>
      <c r="F60" s="36"/>
      <c r="G60" s="56"/>
      <c r="H6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1" spans="2:8">
      <c r="B61" s="36"/>
      <c r="C61" s="54"/>
      <c r="D61" s="55"/>
      <c r="E61" s="30">
        <v>49</v>
      </c>
      <c r="F61" s="36"/>
      <c r="G61" s="56"/>
      <c r="H6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2" spans="2:8">
      <c r="B62" s="36"/>
      <c r="C62" s="54"/>
      <c r="D62" s="55"/>
      <c r="E62" s="30">
        <v>50</v>
      </c>
      <c r="F62" s="36"/>
      <c r="G62" s="56"/>
      <c r="H6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3" spans="2:8">
      <c r="B63" s="36"/>
      <c r="C63" s="36"/>
      <c r="D63" s="36"/>
      <c r="E63" s="30">
        <v>51</v>
      </c>
      <c r="F63" s="36"/>
      <c r="G63" s="38"/>
      <c r="H6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4" spans="2:8">
      <c r="B64" s="36"/>
      <c r="C64" s="36"/>
      <c r="D64" s="36"/>
      <c r="E64" s="30">
        <v>52</v>
      </c>
      <c r="F64" s="36"/>
      <c r="G64" s="38"/>
      <c r="H6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5" spans="2:8">
      <c r="B65" s="36"/>
      <c r="C65" s="36"/>
      <c r="D65" s="36"/>
      <c r="E65" s="30">
        <v>53</v>
      </c>
      <c r="F65" s="36"/>
      <c r="G65" s="38"/>
      <c r="H6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6" spans="2:8">
      <c r="B66" s="36"/>
      <c r="C66" s="36"/>
      <c r="D66" s="36"/>
      <c r="E66" s="30">
        <v>54</v>
      </c>
      <c r="F66" s="36"/>
      <c r="G66" s="38"/>
      <c r="H6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7" spans="2:8">
      <c r="B67" s="36"/>
      <c r="C67" s="36"/>
      <c r="D67" s="36"/>
      <c r="E67" s="30">
        <v>55</v>
      </c>
      <c r="F67" s="36"/>
      <c r="G67" s="38"/>
      <c r="H6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8" spans="2:8">
      <c r="B68" s="36"/>
      <c r="C68" s="36"/>
      <c r="D68" s="36"/>
      <c r="E68" s="30">
        <v>56</v>
      </c>
      <c r="F68" s="36"/>
      <c r="G68" s="38"/>
      <c r="H6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9" spans="2:8">
      <c r="B69" s="36"/>
      <c r="C69" s="36"/>
      <c r="D69" s="36"/>
      <c r="E69" s="30">
        <v>57</v>
      </c>
      <c r="F69" s="36"/>
      <c r="G69" s="38"/>
      <c r="H6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0" spans="2:8">
      <c r="B70" s="36"/>
      <c r="C70" s="36"/>
      <c r="D70" s="36"/>
      <c r="E70" s="30">
        <v>58</v>
      </c>
      <c r="F70" s="36"/>
      <c r="G70" s="38"/>
      <c r="H7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1" spans="2:8">
      <c r="B71" s="36"/>
      <c r="C71" s="36"/>
      <c r="D71" s="36"/>
      <c r="E71" s="30">
        <v>59</v>
      </c>
      <c r="F71" s="36"/>
      <c r="G71" s="38"/>
      <c r="H7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2" spans="2:8">
      <c r="B72" s="36"/>
      <c r="C72" s="36"/>
      <c r="D72" s="36"/>
      <c r="E72" s="30">
        <v>60</v>
      </c>
      <c r="F72" s="36"/>
      <c r="G72" s="38"/>
      <c r="H7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3" spans="2:8">
      <c r="B73" s="36"/>
      <c r="C73" s="36"/>
      <c r="D73" s="36"/>
      <c r="E73" s="30">
        <v>61</v>
      </c>
      <c r="F73" s="36"/>
      <c r="G73" s="38"/>
      <c r="H7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4" spans="2:8">
      <c r="B74" s="36"/>
      <c r="C74" s="36"/>
      <c r="D74" s="36"/>
      <c r="E74" s="30">
        <v>62</v>
      </c>
      <c r="F74" s="36"/>
      <c r="G74" s="38"/>
      <c r="H7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5" spans="2:8">
      <c r="B75" s="36"/>
      <c r="C75" s="36"/>
      <c r="D75" s="36"/>
      <c r="E75" s="30">
        <v>63</v>
      </c>
      <c r="F75" s="36"/>
      <c r="G75" s="38"/>
      <c r="H7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6" spans="2:8">
      <c r="B76" s="36"/>
      <c r="C76" s="36"/>
      <c r="D76" s="36"/>
      <c r="E76" s="30">
        <v>64</v>
      </c>
      <c r="F76" s="36"/>
      <c r="G76" s="38"/>
      <c r="H7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7" spans="2:8">
      <c r="B77" s="36"/>
      <c r="C77" s="36"/>
      <c r="D77" s="36"/>
      <c r="E77" s="30">
        <v>65</v>
      </c>
      <c r="F77" s="36"/>
      <c r="G77" s="38"/>
      <c r="H7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8" spans="2:8">
      <c r="B78" s="36"/>
      <c r="C78" s="36"/>
      <c r="D78" s="36"/>
      <c r="E78" s="30">
        <v>66</v>
      </c>
      <c r="F78" s="36"/>
      <c r="G78" s="38"/>
      <c r="H7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79" spans="2:8">
      <c r="B79" s="36"/>
      <c r="C79" s="36"/>
      <c r="D79" s="36"/>
      <c r="E79" s="30">
        <v>67</v>
      </c>
      <c r="F79" s="36"/>
      <c r="G79" s="38"/>
      <c r="H7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0" spans="2:8">
      <c r="B80" s="36"/>
      <c r="C80" s="36"/>
      <c r="D80" s="36"/>
      <c r="E80" s="30">
        <v>68</v>
      </c>
      <c r="F80" s="36"/>
      <c r="G80" s="38"/>
      <c r="H8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1" spans="2:8">
      <c r="B81" s="36"/>
      <c r="C81" s="36"/>
      <c r="D81" s="36"/>
      <c r="E81" s="30">
        <v>69</v>
      </c>
      <c r="F81" s="36"/>
      <c r="G81" s="38"/>
      <c r="H8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2" spans="2:8">
      <c r="B82" s="36"/>
      <c r="C82" s="36"/>
      <c r="D82" s="36"/>
      <c r="E82" s="30">
        <v>70</v>
      </c>
      <c r="F82" s="36"/>
      <c r="G82" s="38"/>
      <c r="H8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3" spans="2:8">
      <c r="B83" s="36"/>
      <c r="C83" s="36"/>
      <c r="D83" s="36"/>
      <c r="E83" s="30">
        <v>71</v>
      </c>
      <c r="F83" s="36"/>
      <c r="G83" s="38"/>
      <c r="H8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4" spans="2:8">
      <c r="B84" s="36"/>
      <c r="C84" s="36"/>
      <c r="D84" s="36"/>
      <c r="E84" s="30">
        <v>72</v>
      </c>
      <c r="F84" s="36"/>
      <c r="G84" s="38"/>
      <c r="H8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5" spans="2:8">
      <c r="B85" s="36"/>
      <c r="C85" s="36"/>
      <c r="D85" s="36"/>
      <c r="E85" s="30">
        <v>73</v>
      </c>
      <c r="F85" s="36"/>
      <c r="G85" s="38"/>
      <c r="H8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6" spans="2:8">
      <c r="B86" s="36"/>
      <c r="C86" s="36"/>
      <c r="D86" s="36"/>
      <c r="E86" s="30">
        <v>74</v>
      </c>
      <c r="F86" s="36"/>
      <c r="G86" s="38"/>
      <c r="H8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7" spans="2:8">
      <c r="B87" s="36"/>
      <c r="C87" s="36"/>
      <c r="D87" s="36"/>
      <c r="E87" s="30">
        <v>75</v>
      </c>
      <c r="F87" s="36"/>
      <c r="G87" s="38"/>
      <c r="H8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8" spans="2:8">
      <c r="B88" s="36"/>
      <c r="C88" s="36"/>
      <c r="D88" s="36"/>
      <c r="E88" s="30">
        <v>76</v>
      </c>
      <c r="F88" s="36"/>
      <c r="G88" s="38"/>
      <c r="H8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89" spans="2:8">
      <c r="B89" s="36"/>
      <c r="C89" s="36"/>
      <c r="D89" s="36"/>
      <c r="E89" s="30">
        <v>77</v>
      </c>
      <c r="F89" s="36"/>
      <c r="G89" s="38"/>
      <c r="H8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0" spans="2:8">
      <c r="B90" s="36"/>
      <c r="C90" s="36"/>
      <c r="D90" s="36"/>
      <c r="E90" s="30">
        <v>78</v>
      </c>
      <c r="F90" s="36"/>
      <c r="G90" s="38"/>
      <c r="H9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1" spans="2:8">
      <c r="B91" s="36"/>
      <c r="C91" s="36"/>
      <c r="D91" s="36"/>
      <c r="E91" s="30">
        <v>79</v>
      </c>
      <c r="F91" s="36"/>
      <c r="G91" s="38"/>
      <c r="H9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2" spans="2:8">
      <c r="B92" s="36"/>
      <c r="C92" s="36"/>
      <c r="D92" s="36"/>
      <c r="E92" s="30">
        <v>80</v>
      </c>
      <c r="F92" s="36"/>
      <c r="G92" s="38"/>
      <c r="H9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3" spans="2:8">
      <c r="B93" s="36"/>
      <c r="C93" s="36"/>
      <c r="D93" s="36"/>
      <c r="E93" s="30">
        <v>81</v>
      </c>
      <c r="F93" s="36"/>
      <c r="G93" s="38"/>
      <c r="H9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4" spans="2:8">
      <c r="B94" s="36"/>
      <c r="C94" s="36"/>
      <c r="D94" s="36"/>
      <c r="E94" s="30">
        <v>82</v>
      </c>
      <c r="F94" s="36"/>
      <c r="G94" s="38"/>
      <c r="H9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5" spans="2:8">
      <c r="B95" s="36"/>
      <c r="C95" s="36"/>
      <c r="D95" s="36"/>
      <c r="E95" s="30">
        <v>83</v>
      </c>
      <c r="F95" s="36"/>
      <c r="G95" s="38"/>
      <c r="H9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6" spans="2:8">
      <c r="B96" s="36"/>
      <c r="C96" s="36"/>
      <c r="D96" s="36"/>
      <c r="E96" s="30">
        <v>84</v>
      </c>
      <c r="F96" s="36"/>
      <c r="G96" s="38"/>
      <c r="H9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7" spans="2:8">
      <c r="B97" s="36"/>
      <c r="C97" s="36"/>
      <c r="D97" s="36"/>
      <c r="E97" s="30">
        <v>85</v>
      </c>
      <c r="F97" s="36"/>
      <c r="G97" s="38"/>
      <c r="H9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8" spans="2:8">
      <c r="B98" s="36"/>
      <c r="C98" s="36"/>
      <c r="D98" s="36"/>
      <c r="E98" s="30">
        <v>86</v>
      </c>
      <c r="F98" s="36"/>
      <c r="G98" s="38"/>
      <c r="H9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99" spans="2:8">
      <c r="B99" s="36"/>
      <c r="C99" s="36"/>
      <c r="D99" s="36"/>
      <c r="E99" s="30">
        <v>87</v>
      </c>
      <c r="F99" s="36"/>
      <c r="G99" s="38"/>
      <c r="H9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0" spans="2:8">
      <c r="B100" s="36"/>
      <c r="C100" s="36"/>
      <c r="D100" s="36"/>
      <c r="E100" s="30">
        <v>88</v>
      </c>
      <c r="F100" s="36"/>
      <c r="G100" s="38"/>
      <c r="H10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1" spans="2:8">
      <c r="B101" s="36"/>
      <c r="C101" s="36"/>
      <c r="D101" s="36"/>
      <c r="E101" s="30">
        <v>89</v>
      </c>
      <c r="F101" s="36"/>
      <c r="G101" s="38"/>
      <c r="H10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2" spans="2:8">
      <c r="B102" s="36"/>
      <c r="C102" s="36"/>
      <c r="D102" s="36"/>
      <c r="E102" s="30">
        <v>90</v>
      </c>
      <c r="F102" s="36"/>
      <c r="G102" s="38"/>
      <c r="H10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3" spans="2:8">
      <c r="B103" s="36"/>
      <c r="C103" s="36"/>
      <c r="D103" s="36"/>
      <c r="E103" s="30">
        <v>91</v>
      </c>
      <c r="F103" s="36"/>
      <c r="G103" s="38"/>
      <c r="H10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4" spans="2:8">
      <c r="B104" s="36"/>
      <c r="C104" s="36"/>
      <c r="D104" s="36"/>
      <c r="E104" s="30">
        <v>92</v>
      </c>
      <c r="F104" s="36"/>
      <c r="G104" s="38"/>
      <c r="H10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5" spans="2:8">
      <c r="B105" s="36"/>
      <c r="C105" s="36"/>
      <c r="D105" s="36"/>
      <c r="E105" s="30">
        <v>93</v>
      </c>
      <c r="F105" s="36"/>
      <c r="G105" s="38"/>
      <c r="H10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6" spans="2:8">
      <c r="B106" s="36"/>
      <c r="C106" s="36"/>
      <c r="D106" s="36"/>
      <c r="E106" s="30">
        <v>94</v>
      </c>
      <c r="F106" s="36"/>
      <c r="G106" s="38"/>
      <c r="H10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7" spans="2:8">
      <c r="B107" s="36"/>
      <c r="C107" s="36"/>
      <c r="D107" s="36"/>
      <c r="E107" s="30">
        <v>95</v>
      </c>
      <c r="F107" s="36"/>
      <c r="G107" s="38"/>
      <c r="H10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8" spans="2:8">
      <c r="B108" s="36"/>
      <c r="C108" s="36"/>
      <c r="D108" s="36"/>
      <c r="E108" s="30">
        <v>96</v>
      </c>
      <c r="F108" s="36"/>
      <c r="G108" s="38"/>
      <c r="H10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09" spans="2:8">
      <c r="B109" s="36"/>
      <c r="C109" s="36"/>
      <c r="D109" s="36"/>
      <c r="E109" s="30">
        <v>97</v>
      </c>
      <c r="F109" s="36"/>
      <c r="G109" s="38"/>
      <c r="H10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0" spans="2:8">
      <c r="B110" s="36"/>
      <c r="C110" s="36"/>
      <c r="D110" s="36"/>
      <c r="E110" s="30">
        <v>98</v>
      </c>
      <c r="F110" s="36"/>
      <c r="G110" s="38"/>
      <c r="H11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1" spans="2:8">
      <c r="B111" s="36"/>
      <c r="C111" s="36"/>
      <c r="D111" s="36"/>
      <c r="E111" s="30">
        <v>99</v>
      </c>
      <c r="F111" s="36"/>
      <c r="G111" s="38"/>
      <c r="H11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2" spans="2:8">
      <c r="B112" s="36"/>
      <c r="C112" s="36"/>
      <c r="D112" s="36"/>
      <c r="E112" s="30">
        <v>100</v>
      </c>
      <c r="F112" s="36"/>
      <c r="G112" s="38"/>
      <c r="H11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3" spans="2:8">
      <c r="B113" s="36"/>
      <c r="C113" s="36"/>
      <c r="D113" s="36"/>
      <c r="E113" s="30">
        <v>101</v>
      </c>
      <c r="F113" s="36"/>
      <c r="G113" s="38"/>
      <c r="H11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4" spans="2:8">
      <c r="B114" s="36"/>
      <c r="C114" s="36"/>
      <c r="D114" s="36"/>
      <c r="E114" s="30">
        <v>102</v>
      </c>
      <c r="F114" s="36"/>
      <c r="G114" s="38"/>
      <c r="H11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5" spans="2:8">
      <c r="B115" s="36"/>
      <c r="C115" s="36"/>
      <c r="D115" s="36"/>
      <c r="E115" s="30">
        <v>103</v>
      </c>
      <c r="F115" s="36"/>
      <c r="G115" s="38"/>
      <c r="H11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6" spans="2:8">
      <c r="B116" s="36"/>
      <c r="C116" s="36"/>
      <c r="D116" s="36"/>
      <c r="E116" s="30">
        <v>104</v>
      </c>
      <c r="F116" s="36"/>
      <c r="G116" s="38"/>
      <c r="H11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7" spans="2:8">
      <c r="B117" s="36"/>
      <c r="C117" s="36"/>
      <c r="D117" s="36"/>
      <c r="E117" s="30">
        <v>105</v>
      </c>
      <c r="F117" s="36"/>
      <c r="G117" s="38"/>
      <c r="H11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8" spans="2:8">
      <c r="B118" s="36"/>
      <c r="C118" s="36"/>
      <c r="D118" s="36"/>
      <c r="E118" s="30">
        <v>106</v>
      </c>
      <c r="F118" s="36"/>
      <c r="G118" s="38"/>
      <c r="H11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19" spans="2:8">
      <c r="B119" s="36"/>
      <c r="C119" s="36"/>
      <c r="D119" s="36"/>
      <c r="E119" s="30">
        <v>107</v>
      </c>
      <c r="F119" s="36"/>
      <c r="G119" s="38"/>
      <c r="H11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0" spans="2:8">
      <c r="B120" s="36"/>
      <c r="C120" s="36"/>
      <c r="D120" s="36"/>
      <c r="E120" s="30">
        <v>108</v>
      </c>
      <c r="F120" s="36"/>
      <c r="G120" s="38"/>
      <c r="H12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1" spans="2:8">
      <c r="B121" s="36"/>
      <c r="C121" s="36"/>
      <c r="D121" s="36"/>
      <c r="E121" s="30">
        <v>109</v>
      </c>
      <c r="F121" s="36"/>
      <c r="G121" s="38"/>
      <c r="H12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2" spans="2:8">
      <c r="B122" s="36"/>
      <c r="C122" s="36"/>
      <c r="D122" s="36"/>
      <c r="E122" s="30">
        <v>110</v>
      </c>
      <c r="F122" s="36"/>
      <c r="G122" s="38"/>
      <c r="H12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3" spans="2:8">
      <c r="B123" s="36"/>
      <c r="C123" s="36"/>
      <c r="D123" s="36"/>
      <c r="E123" s="30">
        <v>111</v>
      </c>
      <c r="F123" s="36"/>
      <c r="G123" s="38"/>
      <c r="H12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4" spans="2:8">
      <c r="B124" s="36"/>
      <c r="C124" s="36"/>
      <c r="D124" s="36"/>
      <c r="E124" s="30">
        <v>112</v>
      </c>
      <c r="F124" s="36"/>
      <c r="G124" s="38"/>
      <c r="H12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5" spans="2:8">
      <c r="B125" s="36"/>
      <c r="C125" s="36"/>
      <c r="D125" s="36"/>
      <c r="E125" s="30">
        <v>113</v>
      </c>
      <c r="F125" s="36"/>
      <c r="G125" s="38"/>
      <c r="H12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6" spans="2:8">
      <c r="B126" s="36"/>
      <c r="C126" s="36"/>
      <c r="D126" s="36"/>
      <c r="E126" s="30">
        <v>114</v>
      </c>
      <c r="F126" s="36"/>
      <c r="G126" s="38"/>
      <c r="H12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7" spans="2:8">
      <c r="B127" s="36"/>
      <c r="C127" s="36"/>
      <c r="D127" s="36"/>
      <c r="E127" s="30">
        <v>115</v>
      </c>
      <c r="F127" s="36"/>
      <c r="G127" s="38"/>
      <c r="H12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8" spans="2:8">
      <c r="B128" s="36"/>
      <c r="C128" s="36"/>
      <c r="D128" s="36"/>
      <c r="E128" s="30">
        <v>116</v>
      </c>
      <c r="F128" s="36"/>
      <c r="G128" s="38"/>
      <c r="H12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29" spans="2:8">
      <c r="B129" s="36"/>
      <c r="C129" s="36"/>
      <c r="D129" s="36"/>
      <c r="E129" s="30">
        <v>117</v>
      </c>
      <c r="F129" s="36"/>
      <c r="G129" s="38"/>
      <c r="H12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0" spans="2:8">
      <c r="B130" s="36"/>
      <c r="C130" s="36"/>
      <c r="D130" s="36"/>
      <c r="E130" s="30">
        <v>118</v>
      </c>
      <c r="F130" s="36"/>
      <c r="G130" s="38"/>
      <c r="H13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1" spans="2:8">
      <c r="B131" s="36"/>
      <c r="C131" s="36"/>
      <c r="D131" s="36"/>
      <c r="E131" s="30">
        <v>119</v>
      </c>
      <c r="F131" s="36"/>
      <c r="G131" s="38"/>
      <c r="H13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2" spans="2:8">
      <c r="B132" s="36"/>
      <c r="C132" s="36"/>
      <c r="D132" s="36"/>
      <c r="E132" s="30">
        <v>120</v>
      </c>
      <c r="F132" s="36"/>
      <c r="G132" s="38"/>
      <c r="H13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3" spans="2:8">
      <c r="B133" s="36"/>
      <c r="C133" s="36"/>
      <c r="D133" s="36"/>
      <c r="E133" s="30">
        <v>121</v>
      </c>
      <c r="F133" s="36"/>
      <c r="G133" s="38"/>
      <c r="H13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4" spans="2:8">
      <c r="B134" s="36"/>
      <c r="C134" s="36"/>
      <c r="D134" s="36"/>
      <c r="E134" s="30">
        <v>122</v>
      </c>
      <c r="F134" s="36"/>
      <c r="G134" s="38"/>
      <c r="H13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5" spans="2:8">
      <c r="B135" s="36"/>
      <c r="C135" s="36"/>
      <c r="D135" s="36"/>
      <c r="E135" s="30">
        <v>123</v>
      </c>
      <c r="F135" s="36"/>
      <c r="G135" s="38"/>
      <c r="H13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6" spans="2:8">
      <c r="B136" s="36"/>
      <c r="C136" s="36"/>
      <c r="D136" s="36"/>
      <c r="E136" s="30">
        <v>124</v>
      </c>
      <c r="F136" s="36"/>
      <c r="G136" s="38"/>
      <c r="H13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7" spans="2:8">
      <c r="B137" s="36"/>
      <c r="C137" s="36"/>
      <c r="D137" s="36"/>
      <c r="E137" s="30">
        <v>125</v>
      </c>
      <c r="F137" s="36"/>
      <c r="G137" s="38"/>
      <c r="H13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8" spans="2:8">
      <c r="B138" s="36"/>
      <c r="C138" s="36"/>
      <c r="D138" s="36"/>
      <c r="E138" s="30">
        <v>126</v>
      </c>
      <c r="F138" s="36"/>
      <c r="G138" s="38"/>
      <c r="H13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39" spans="2:8">
      <c r="B139" s="36"/>
      <c r="C139" s="36"/>
      <c r="D139" s="36"/>
      <c r="E139" s="30">
        <v>127</v>
      </c>
      <c r="F139" s="36"/>
      <c r="G139" s="38"/>
      <c r="H13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0" spans="2:8">
      <c r="B140" s="36"/>
      <c r="C140" s="36"/>
      <c r="D140" s="36"/>
      <c r="E140" s="30">
        <v>128</v>
      </c>
      <c r="F140" s="36"/>
      <c r="G140" s="38"/>
      <c r="H14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1" spans="2:8">
      <c r="B141" s="36"/>
      <c r="C141" s="36"/>
      <c r="D141" s="36"/>
      <c r="E141" s="30">
        <v>129</v>
      </c>
      <c r="F141" s="36"/>
      <c r="G141" s="38"/>
      <c r="H14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2" spans="2:8">
      <c r="B142" s="36"/>
      <c r="C142" s="36"/>
      <c r="D142" s="36"/>
      <c r="E142" s="30">
        <v>130</v>
      </c>
      <c r="F142" s="36"/>
      <c r="G142" s="38"/>
      <c r="H14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3" spans="2:8">
      <c r="B143" s="36"/>
      <c r="C143" s="36"/>
      <c r="D143" s="36"/>
      <c r="E143" s="30">
        <v>131</v>
      </c>
      <c r="F143" s="36"/>
      <c r="G143" s="38"/>
      <c r="H14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4" spans="2:8">
      <c r="B144" s="36"/>
      <c r="C144" s="36"/>
      <c r="D144" s="36"/>
      <c r="E144" s="30">
        <v>132</v>
      </c>
      <c r="F144" s="36"/>
      <c r="G144" s="38"/>
      <c r="H14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5" spans="2:8">
      <c r="B145" s="36"/>
      <c r="C145" s="36"/>
      <c r="D145" s="36"/>
      <c r="E145" s="30">
        <v>133</v>
      </c>
      <c r="F145" s="36"/>
      <c r="G145" s="38"/>
      <c r="H14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6" spans="2:8">
      <c r="B146" s="36"/>
      <c r="C146" s="36"/>
      <c r="D146" s="36"/>
      <c r="E146" s="30">
        <v>134</v>
      </c>
      <c r="F146" s="36"/>
      <c r="G146" s="38"/>
      <c r="H14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7" spans="2:8">
      <c r="B147" s="36"/>
      <c r="C147" s="36"/>
      <c r="D147" s="36"/>
      <c r="E147" s="30">
        <v>135</v>
      </c>
      <c r="F147" s="36"/>
      <c r="G147" s="38"/>
      <c r="H14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8" spans="2:8">
      <c r="B148" s="36"/>
      <c r="C148" s="36"/>
      <c r="D148" s="36"/>
      <c r="E148" s="30">
        <v>136</v>
      </c>
      <c r="F148" s="36"/>
      <c r="G148" s="38"/>
      <c r="H14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49" spans="2:8">
      <c r="B149" s="36"/>
      <c r="C149" s="36"/>
      <c r="D149" s="36"/>
      <c r="E149" s="30">
        <v>137</v>
      </c>
      <c r="F149" s="36"/>
      <c r="G149" s="38"/>
      <c r="H14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0" spans="2:8">
      <c r="B150" s="36"/>
      <c r="C150" s="36"/>
      <c r="D150" s="36"/>
      <c r="E150" s="30">
        <v>138</v>
      </c>
      <c r="F150" s="36"/>
      <c r="G150" s="38"/>
      <c r="H15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1" spans="2:8">
      <c r="B151" s="36"/>
      <c r="C151" s="36"/>
      <c r="D151" s="36"/>
      <c r="E151" s="30">
        <v>139</v>
      </c>
      <c r="F151" s="36"/>
      <c r="G151" s="38"/>
      <c r="H15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2" spans="2:8">
      <c r="B152" s="36"/>
      <c r="C152" s="36"/>
      <c r="D152" s="36"/>
      <c r="E152" s="30">
        <v>140</v>
      </c>
      <c r="F152" s="36"/>
      <c r="G152" s="38"/>
      <c r="H15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3" spans="2:8">
      <c r="B153" s="36"/>
      <c r="C153" s="36"/>
      <c r="D153" s="36"/>
      <c r="E153" s="30">
        <v>141</v>
      </c>
      <c r="F153" s="36"/>
      <c r="G153" s="38"/>
      <c r="H15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4" spans="2:8">
      <c r="B154" s="36"/>
      <c r="C154" s="36"/>
      <c r="D154" s="36"/>
      <c r="E154" s="30">
        <v>142</v>
      </c>
      <c r="F154" s="36"/>
      <c r="G154" s="38"/>
      <c r="H15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5" spans="2:8">
      <c r="B155" s="36"/>
      <c r="C155" s="36"/>
      <c r="D155" s="36"/>
      <c r="E155" s="30">
        <v>143</v>
      </c>
      <c r="F155" s="36"/>
      <c r="G155" s="38"/>
      <c r="H15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6" spans="2:8">
      <c r="B156" s="36"/>
      <c r="C156" s="36"/>
      <c r="D156" s="36"/>
      <c r="E156" s="30">
        <v>144</v>
      </c>
      <c r="F156" s="36"/>
      <c r="G156" s="38"/>
      <c r="H15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7" spans="2:8">
      <c r="B157" s="36"/>
      <c r="C157" s="36"/>
      <c r="D157" s="36"/>
      <c r="E157" s="30">
        <v>145</v>
      </c>
      <c r="F157" s="36"/>
      <c r="G157" s="38"/>
      <c r="H15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8" spans="2:8">
      <c r="B158" s="36"/>
      <c r="C158" s="36"/>
      <c r="D158" s="36"/>
      <c r="E158" s="30">
        <v>146</v>
      </c>
      <c r="F158" s="36"/>
      <c r="G158" s="38"/>
      <c r="H15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9" spans="2:8">
      <c r="B159" s="36"/>
      <c r="C159" s="36"/>
      <c r="D159" s="36"/>
      <c r="E159" s="30">
        <v>147</v>
      </c>
      <c r="F159" s="36"/>
      <c r="G159" s="38"/>
      <c r="H15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0" spans="2:8">
      <c r="B160" s="36"/>
      <c r="C160" s="36"/>
      <c r="D160" s="36"/>
      <c r="E160" s="30">
        <v>148</v>
      </c>
      <c r="F160" s="36"/>
      <c r="G160" s="38"/>
      <c r="H16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1" spans="2:8">
      <c r="B161" s="36"/>
      <c r="C161" s="36"/>
      <c r="D161" s="36"/>
      <c r="E161" s="30">
        <v>149</v>
      </c>
      <c r="F161" s="36"/>
      <c r="G161" s="38"/>
      <c r="H16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2" spans="2:8">
      <c r="B162" s="36"/>
      <c r="C162" s="36"/>
      <c r="D162" s="36"/>
      <c r="E162" s="30">
        <v>150</v>
      </c>
      <c r="F162" s="36"/>
      <c r="G162" s="38"/>
      <c r="H16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3" spans="2:8">
      <c r="B163" s="36"/>
      <c r="C163" s="36"/>
      <c r="D163" s="36"/>
      <c r="E163" s="30">
        <v>151</v>
      </c>
      <c r="F163" s="36"/>
      <c r="G163" s="38"/>
      <c r="H16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4" spans="2:8">
      <c r="B164" s="36"/>
      <c r="C164" s="36"/>
      <c r="D164" s="36"/>
      <c r="E164" s="30">
        <v>152</v>
      </c>
      <c r="F164" s="36"/>
      <c r="G164" s="38"/>
      <c r="H16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5" spans="2:8">
      <c r="B165" s="36"/>
      <c r="C165" s="36"/>
      <c r="D165" s="36"/>
      <c r="E165" s="30">
        <v>153</v>
      </c>
      <c r="F165" s="36"/>
      <c r="G165" s="38"/>
      <c r="H16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6" spans="2:8">
      <c r="B166" s="36"/>
      <c r="C166" s="36"/>
      <c r="D166" s="36"/>
      <c r="E166" s="30">
        <v>154</v>
      </c>
      <c r="F166" s="36"/>
      <c r="G166" s="38"/>
      <c r="H16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7" spans="2:8">
      <c r="B167" s="36"/>
      <c r="C167" s="36"/>
      <c r="D167" s="36"/>
      <c r="E167" s="30">
        <v>155</v>
      </c>
      <c r="F167" s="36"/>
      <c r="G167" s="38"/>
      <c r="H16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8" spans="2:8">
      <c r="B168" s="36"/>
      <c r="C168" s="36"/>
      <c r="D168" s="36"/>
      <c r="E168" s="30">
        <v>156</v>
      </c>
      <c r="F168" s="36"/>
      <c r="G168" s="38"/>
      <c r="H16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9" spans="2:8">
      <c r="B169" s="36"/>
      <c r="C169" s="36"/>
      <c r="D169" s="36"/>
      <c r="E169" s="30">
        <v>157</v>
      </c>
      <c r="F169" s="36"/>
      <c r="G169" s="38"/>
      <c r="H16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0" spans="2:8">
      <c r="B170" s="36"/>
      <c r="C170" s="36"/>
      <c r="D170" s="36"/>
      <c r="E170" s="30">
        <v>158</v>
      </c>
      <c r="F170" s="36"/>
      <c r="G170" s="38"/>
      <c r="H17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1" spans="2:8">
      <c r="B171" s="36"/>
      <c r="C171" s="36"/>
      <c r="D171" s="36"/>
      <c r="E171" s="30">
        <v>159</v>
      </c>
      <c r="F171" s="36"/>
      <c r="G171" s="38"/>
      <c r="H17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2" spans="2:8">
      <c r="B172" s="36"/>
      <c r="C172" s="36"/>
      <c r="D172" s="36"/>
      <c r="E172" s="30">
        <v>160</v>
      </c>
      <c r="F172" s="36"/>
      <c r="G172" s="38"/>
      <c r="H17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3" spans="2:8">
      <c r="B173" s="36"/>
      <c r="C173" s="36"/>
      <c r="D173" s="36"/>
      <c r="E173" s="30">
        <v>161</v>
      </c>
      <c r="F173" s="36"/>
      <c r="G173" s="38"/>
      <c r="H17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4" spans="2:8">
      <c r="B174" s="36"/>
      <c r="C174" s="36"/>
      <c r="D174" s="36"/>
      <c r="E174" s="30">
        <v>162</v>
      </c>
      <c r="F174" s="36"/>
      <c r="G174" s="38"/>
      <c r="H17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5" spans="2:8">
      <c r="B175" s="36"/>
      <c r="C175" s="36"/>
      <c r="D175" s="36"/>
      <c r="E175" s="30">
        <v>163</v>
      </c>
      <c r="F175" s="36"/>
      <c r="G175" s="38"/>
      <c r="H17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6" spans="2:8">
      <c r="B176" s="36"/>
      <c r="C176" s="36"/>
      <c r="D176" s="36"/>
      <c r="E176" s="30">
        <v>164</v>
      </c>
      <c r="F176" s="36"/>
      <c r="G176" s="38"/>
      <c r="H17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7" spans="2:8">
      <c r="B177" s="36"/>
      <c r="C177" s="36"/>
      <c r="D177" s="36"/>
      <c r="E177" s="30">
        <v>165</v>
      </c>
      <c r="F177" s="36"/>
      <c r="G177" s="38"/>
      <c r="H17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8" spans="2:8">
      <c r="B178" s="36"/>
      <c r="C178" s="36"/>
      <c r="D178" s="36"/>
      <c r="E178" s="30">
        <v>166</v>
      </c>
      <c r="F178" s="36"/>
      <c r="G178" s="38"/>
      <c r="H17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9" spans="2:8">
      <c r="B179" s="36"/>
      <c r="C179" s="36"/>
      <c r="D179" s="36"/>
      <c r="E179" s="30">
        <v>167</v>
      </c>
      <c r="F179" s="36"/>
      <c r="G179" s="38"/>
      <c r="H17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0" spans="2:8">
      <c r="B180" s="36"/>
      <c r="C180" s="36"/>
      <c r="D180" s="36"/>
      <c r="E180" s="30">
        <v>168</v>
      </c>
      <c r="F180" s="36"/>
      <c r="G180" s="38"/>
      <c r="H18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1" spans="2:8">
      <c r="B181" s="36"/>
      <c r="C181" s="36"/>
      <c r="D181" s="36"/>
      <c r="E181" s="30">
        <v>169</v>
      </c>
      <c r="F181" s="36"/>
      <c r="G181" s="38"/>
      <c r="H18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2" spans="2:8">
      <c r="B182" s="36"/>
      <c r="C182" s="36"/>
      <c r="D182" s="36"/>
      <c r="E182" s="30">
        <v>170</v>
      </c>
      <c r="F182" s="36"/>
      <c r="G182" s="38"/>
      <c r="H18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3" spans="2:8">
      <c r="B183" s="36"/>
      <c r="C183" s="36"/>
      <c r="D183" s="36"/>
      <c r="E183" s="30">
        <v>171</v>
      </c>
      <c r="F183" s="36"/>
      <c r="G183" s="38"/>
      <c r="H18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4" spans="2:8">
      <c r="B184" s="36"/>
      <c r="C184" s="36"/>
      <c r="D184" s="36"/>
      <c r="E184" s="30">
        <v>172</v>
      </c>
      <c r="F184" s="36"/>
      <c r="G184" s="38"/>
      <c r="H18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5" spans="2:8">
      <c r="B185" s="36"/>
      <c r="C185" s="36"/>
      <c r="D185" s="36"/>
      <c r="E185" s="30">
        <v>173</v>
      </c>
      <c r="F185" s="36"/>
      <c r="G185" s="38"/>
      <c r="H18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6" spans="2:8">
      <c r="B186" s="36"/>
      <c r="C186" s="36"/>
      <c r="D186" s="36"/>
      <c r="E186" s="30">
        <v>174</v>
      </c>
      <c r="F186" s="36"/>
      <c r="G186" s="38"/>
      <c r="H18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7" spans="2:8">
      <c r="B187" s="36"/>
      <c r="C187" s="36"/>
      <c r="D187" s="36"/>
      <c r="E187" s="30">
        <v>175</v>
      </c>
      <c r="F187" s="36"/>
      <c r="G187" s="38"/>
      <c r="H18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8" spans="2:8">
      <c r="B188" s="36"/>
      <c r="C188" s="36"/>
      <c r="D188" s="36"/>
      <c r="E188" s="30">
        <v>176</v>
      </c>
      <c r="F188" s="36"/>
      <c r="G188" s="38"/>
      <c r="H18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9" spans="2:8">
      <c r="B189" s="36"/>
      <c r="C189" s="36"/>
      <c r="D189" s="36"/>
      <c r="E189" s="30">
        <v>177</v>
      </c>
      <c r="F189" s="36"/>
      <c r="G189" s="38"/>
      <c r="H18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0" spans="2:8">
      <c r="B190" s="36"/>
      <c r="C190" s="36"/>
      <c r="D190" s="36"/>
      <c r="E190" s="30">
        <v>178</v>
      </c>
      <c r="F190" s="36"/>
      <c r="G190" s="38"/>
      <c r="H19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1" spans="2:8">
      <c r="B191" s="36"/>
      <c r="C191" s="36"/>
      <c r="D191" s="36"/>
      <c r="E191" s="30">
        <v>179</v>
      </c>
      <c r="F191" s="36"/>
      <c r="G191" s="38"/>
      <c r="H19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2" spans="2:8">
      <c r="B192" s="36"/>
      <c r="C192" s="36"/>
      <c r="D192" s="36"/>
      <c r="E192" s="30">
        <v>180</v>
      </c>
      <c r="F192" s="36"/>
      <c r="G192" s="38"/>
      <c r="H19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3" spans="2:8">
      <c r="B193" s="36"/>
      <c r="C193" s="36"/>
      <c r="D193" s="36"/>
      <c r="E193" s="30">
        <v>181</v>
      </c>
      <c r="F193" s="36"/>
      <c r="G193" s="38"/>
      <c r="H19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4" spans="2:8">
      <c r="B194" s="36"/>
      <c r="C194" s="36"/>
      <c r="D194" s="36"/>
      <c r="E194" s="30">
        <v>182</v>
      </c>
      <c r="F194" s="36"/>
      <c r="G194" s="38"/>
      <c r="H19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5" spans="2:8">
      <c r="B195" s="36"/>
      <c r="C195" s="36"/>
      <c r="D195" s="36"/>
      <c r="E195" s="30">
        <v>183</v>
      </c>
      <c r="F195" s="36"/>
      <c r="G195" s="38"/>
      <c r="H19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6" spans="2:8">
      <c r="B196" s="36"/>
      <c r="C196" s="36"/>
      <c r="D196" s="36"/>
      <c r="E196" s="30">
        <v>184</v>
      </c>
      <c r="F196" s="36"/>
      <c r="G196" s="38"/>
      <c r="H19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7" spans="2:8">
      <c r="B197" s="36"/>
      <c r="C197" s="36"/>
      <c r="D197" s="36"/>
      <c r="E197" s="30">
        <v>185</v>
      </c>
      <c r="F197" s="36"/>
      <c r="G197" s="38"/>
      <c r="H19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8" spans="2:8">
      <c r="B198" s="36"/>
      <c r="C198" s="36"/>
      <c r="D198" s="36"/>
      <c r="E198" s="30">
        <v>186</v>
      </c>
      <c r="F198" s="36"/>
      <c r="G198" s="38"/>
      <c r="H19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9" spans="2:8">
      <c r="B199" s="36"/>
      <c r="C199" s="36"/>
      <c r="D199" s="36"/>
      <c r="E199" s="30">
        <v>187</v>
      </c>
      <c r="F199" s="36"/>
      <c r="G199" s="38"/>
      <c r="H19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0" spans="2:8">
      <c r="B200" s="36"/>
      <c r="C200" s="36"/>
      <c r="D200" s="36"/>
      <c r="E200" s="30">
        <v>188</v>
      </c>
      <c r="F200" s="36"/>
      <c r="G200" s="38"/>
      <c r="H20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1" spans="2:8">
      <c r="B201" s="36"/>
      <c r="C201" s="36"/>
      <c r="D201" s="37"/>
      <c r="E201" s="30">
        <v>189</v>
      </c>
      <c r="F201" s="36"/>
      <c r="G201" s="38"/>
      <c r="H20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2" spans="2:8">
      <c r="B202" s="36"/>
      <c r="C202" s="36"/>
      <c r="D202" s="36"/>
      <c r="E202" s="30">
        <v>190</v>
      </c>
      <c r="F202" s="36"/>
      <c r="G202" s="38"/>
      <c r="H20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3" spans="2:8">
      <c r="B203" s="36"/>
      <c r="C203" s="36"/>
      <c r="D203" s="36"/>
      <c r="E203" s="30">
        <v>191</v>
      </c>
      <c r="F203" s="36"/>
      <c r="G203" s="38"/>
      <c r="H203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4" spans="2:8">
      <c r="B204" s="36"/>
      <c r="C204" s="36"/>
      <c r="D204" s="36"/>
      <c r="E204" s="30">
        <v>192</v>
      </c>
      <c r="F204" s="36"/>
      <c r="G204" s="38"/>
      <c r="H204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5" spans="2:8">
      <c r="B205" s="36"/>
      <c r="C205" s="36"/>
      <c r="D205" s="36"/>
      <c r="E205" s="30">
        <v>193</v>
      </c>
      <c r="F205" s="36"/>
      <c r="G205" s="38"/>
      <c r="H205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6" spans="2:8">
      <c r="B206" s="36"/>
      <c r="C206" s="36"/>
      <c r="D206" s="36"/>
      <c r="E206" s="30">
        <v>194</v>
      </c>
      <c r="F206" s="36"/>
      <c r="G206" s="38"/>
      <c r="H206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7" spans="2:8">
      <c r="B207" s="36"/>
      <c r="C207" s="36"/>
      <c r="D207" s="36"/>
      <c r="E207" s="30">
        <v>195</v>
      </c>
      <c r="F207" s="36"/>
      <c r="G207" s="38"/>
      <c r="H207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8" spans="2:8">
      <c r="B208" s="36"/>
      <c r="C208" s="36"/>
      <c r="D208" s="36"/>
      <c r="E208" s="30">
        <v>196</v>
      </c>
      <c r="F208" s="36"/>
      <c r="G208" s="38"/>
      <c r="H208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9" spans="2:8">
      <c r="B209" s="36"/>
      <c r="C209" s="36"/>
      <c r="D209" s="36"/>
      <c r="E209" s="30">
        <v>197</v>
      </c>
      <c r="F209" s="36"/>
      <c r="G209" s="38"/>
      <c r="H209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10" spans="2:8">
      <c r="B210" s="36"/>
      <c r="C210" s="36"/>
      <c r="D210" s="36"/>
      <c r="E210" s="30">
        <v>198</v>
      </c>
      <c r="F210" s="36"/>
      <c r="G210" s="38"/>
      <c r="H210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11" spans="2:8">
      <c r="B211" s="36"/>
      <c r="C211" s="36"/>
      <c r="D211" s="36"/>
      <c r="E211" s="30">
        <v>199</v>
      </c>
      <c r="F211" s="36"/>
      <c r="G211" s="38"/>
      <c r="H211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12" spans="2:8">
      <c r="B212" s="36"/>
      <c r="C212" s="36"/>
      <c r="D212" s="36"/>
      <c r="E212" s="30">
        <v>200</v>
      </c>
      <c r="F212" s="36"/>
      <c r="G212" s="38"/>
      <c r="H212" s="30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</sheetData>
  <sheetProtection algorithmName="SHA-512" hashValue="1kMP/IV9r/Yx9BxBTYScdlJDHk5D0bfxM0Lw5rrheGk+A+yxvE5pcDNXIF8KFaCTzQ4xQDMclmL58RyARXI7Jg==" saltValue="4NUiGsGSDqIudB92raMWvQ==" spinCount="100000" sheet="1" objects="1" selectLockedCells="1"/>
  <protectedRanges>
    <protectedRange algorithmName="SHA-512" hashValue="9DRxiJSw/798ugYIn4mQ0YuOrXTArnRq000U14xVG2FzJ95qURHbnlCAv90jKzVUeRdSVcI6d7k0NCwYUOBcZw==" saltValue="cX62TwKSMyFjfQaOrwfaoQ==" spinCount="100000" sqref="F13:G212" name="Konto belopp"/>
    <protectedRange algorithmName="SHA-512" hashValue="JyKhRHoDU7qJv4q4f7TwHyj1muW362pgE0iupzlLse5zQaLY3GBLFJkaqI4nnF0C5XE20F6LUpSufM6wGisYOw==" saltValue="uVk6Ji6vbY53j3FMWH7Cug==" spinCount="100000" sqref="B13:D212" name="Vad beskrivning daum"/>
  </protectedRanges>
  <mergeCells count="6">
    <mergeCell ref="F7:G7"/>
    <mergeCell ref="F8:G8"/>
    <mergeCell ref="F9:G9"/>
    <mergeCell ref="B2:C5"/>
    <mergeCell ref="D2:H5"/>
    <mergeCell ref="D7:E7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9C411A-ED88-4E7F-82B8-65256485F572}">
          <x14:formula1>
            <xm:f>'Siffror (Rör ej)'!$D$4:$D$16</xm:f>
          </x14:formula1>
          <xm:sqref>B13:B212</xm:sqref>
        </x14:dataValidation>
        <x14:dataValidation type="list" allowBlank="1" showInputMessage="1" showErrorMessage="1" xr:uid="{5A428469-0D75-447D-9868-95680C282A50}">
          <x14:formula1>
            <xm:f>'Siffror (Rör ej)'!$B$21:$B$26</xm:f>
          </x14:formula1>
          <xm:sqref>F13:F212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B620-7B02-4EE5-9AD0-CC63E51EDC71}">
  <sheetPr>
    <pageSetUpPr fitToPage="1"/>
  </sheetPr>
  <dimension ref="A1:O43"/>
  <sheetViews>
    <sheetView view="pageBreakPreview" zoomScaleNormal="90" zoomScaleSheetLayoutView="100" workbookViewId="0">
      <selection activeCell="M6" sqref="M6"/>
    </sheetView>
  </sheetViews>
  <sheetFormatPr defaultColWidth="8.7109375" defaultRowHeight="14.1"/>
  <cols>
    <col min="1" max="1" width="6.28515625" style="20" customWidth="1"/>
    <col min="2" max="2" width="15" style="20" bestFit="1" customWidth="1"/>
    <col min="3" max="3" width="8.7109375" style="20"/>
    <col min="4" max="4" width="17.7109375" style="20" customWidth="1"/>
    <col min="5" max="5" width="3.42578125" style="20" customWidth="1"/>
    <col min="6" max="6" width="8.7109375" style="20"/>
    <col min="7" max="7" width="8.7109375" style="20" customWidth="1"/>
    <col min="8" max="8" width="16.42578125" style="20" customWidth="1"/>
    <col min="9" max="9" width="8.42578125" style="20" customWidth="1"/>
    <col min="10" max="12" width="8.85546875" style="20" customWidth="1"/>
    <col min="13" max="13" width="52.85546875" style="20" customWidth="1"/>
    <col min="14" max="16384" width="8.7109375" style="20"/>
  </cols>
  <sheetData>
    <row r="1" spans="2:13" ht="22.5" customHeight="1"/>
    <row r="2" spans="2:13" ht="14.65" customHeight="1">
      <c r="B2" s="115" t="s">
        <v>86</v>
      </c>
      <c r="C2" s="115"/>
      <c r="D2" s="115"/>
      <c r="E2" s="115"/>
      <c r="F2" s="115"/>
      <c r="G2" s="115"/>
      <c r="H2" s="115"/>
      <c r="I2" s="39"/>
    </row>
    <row r="3" spans="2:13">
      <c r="B3" s="115"/>
      <c r="C3" s="115"/>
      <c r="D3" s="115"/>
      <c r="E3" s="115"/>
      <c r="F3" s="115"/>
      <c r="G3" s="115"/>
      <c r="H3" s="115"/>
      <c r="I3" s="39"/>
    </row>
    <row r="4" spans="2:13">
      <c r="B4" s="115"/>
      <c r="C4" s="115"/>
      <c r="D4" s="115"/>
      <c r="E4" s="115"/>
      <c r="F4" s="115"/>
      <c r="G4" s="115"/>
      <c r="H4" s="115"/>
      <c r="I4" s="39"/>
      <c r="M4" s="73" t="s">
        <v>46</v>
      </c>
    </row>
    <row r="5" spans="2:13" ht="29.45" customHeight="1">
      <c r="B5" s="40">
        <f ca="1">NOW()</f>
        <v>45734.616510879627</v>
      </c>
      <c r="M5" s="74" t="s">
        <v>87</v>
      </c>
    </row>
    <row r="6" spans="2:13" ht="21" customHeight="1">
      <c r="C6" s="121" t="s">
        <v>88</v>
      </c>
      <c r="D6" s="121"/>
      <c r="E6" s="121"/>
      <c r="F6" s="121"/>
      <c r="G6" s="121"/>
    </row>
    <row r="8" spans="2:13">
      <c r="C8" s="41" t="s">
        <v>75</v>
      </c>
      <c r="G8" s="41" t="s">
        <v>77</v>
      </c>
    </row>
    <row r="9" spans="2:13" ht="14.45">
      <c r="C9" s="42" t="s">
        <v>89</v>
      </c>
      <c r="D9" s="43">
        <f>Statistik!Q4</f>
        <v>0</v>
      </c>
      <c r="G9" s="42" t="s">
        <v>89</v>
      </c>
      <c r="H9" s="43">
        <f>Statistik!R4</f>
        <v>0</v>
      </c>
    </row>
    <row r="10" spans="2:13" ht="14.45">
      <c r="C10" s="42" t="s">
        <v>90</v>
      </c>
      <c r="D10" s="44">
        <f>Statistik!Q5</f>
        <v>0</v>
      </c>
      <c r="G10" s="42" t="s">
        <v>90</v>
      </c>
      <c r="H10" s="44">
        <f>Statistik!R5</f>
        <v>0</v>
      </c>
    </row>
    <row r="11" spans="2:13" ht="14.45">
      <c r="C11" s="42" t="s">
        <v>91</v>
      </c>
      <c r="D11" s="43">
        <f>Statistik!Q6</f>
        <v>0</v>
      </c>
      <c r="G11" s="42" t="s">
        <v>91</v>
      </c>
      <c r="H11" s="43">
        <f>Statistik!R6</f>
        <v>0</v>
      </c>
    </row>
    <row r="12" spans="2:13" ht="14.45">
      <c r="C12" s="42" t="s">
        <v>92</v>
      </c>
      <c r="D12" s="44">
        <f>Statistik!Q7</f>
        <v>0</v>
      </c>
      <c r="G12" s="42" t="s">
        <v>92</v>
      </c>
      <c r="H12" s="44">
        <f>Statistik!R7</f>
        <v>0</v>
      </c>
    </row>
    <row r="13" spans="2:13" ht="14.45">
      <c r="C13" s="42" t="s">
        <v>93</v>
      </c>
      <c r="D13" s="43">
        <f>Statistik!Q8</f>
        <v>0</v>
      </c>
      <c r="G13" s="42" t="s">
        <v>93</v>
      </c>
      <c r="H13" s="43">
        <f>Statistik!R8</f>
        <v>0</v>
      </c>
    </row>
    <row r="14" spans="2:13" ht="14.45">
      <c r="C14" s="42" t="s">
        <v>94</v>
      </c>
      <c r="D14" s="44">
        <f>Statistik!Q14</f>
        <v>0</v>
      </c>
      <c r="G14" s="42" t="s">
        <v>94</v>
      </c>
      <c r="H14" s="44">
        <f>Statistik!R14</f>
        <v>0</v>
      </c>
    </row>
    <row r="15" spans="2:13" ht="14.45">
      <c r="C15" s="42" t="s">
        <v>95</v>
      </c>
      <c r="D15" s="43">
        <f>Statistik!Q15</f>
        <v>0</v>
      </c>
      <c r="G15" s="42" t="s">
        <v>95</v>
      </c>
      <c r="H15" s="43">
        <f>Statistik!R15</f>
        <v>0</v>
      </c>
    </row>
    <row r="16" spans="2:13">
      <c r="C16" s="45" t="s">
        <v>96</v>
      </c>
      <c r="D16" s="44">
        <f>Statistik!Q9</f>
        <v>0</v>
      </c>
      <c r="G16" s="46" t="s">
        <v>96</v>
      </c>
      <c r="H16" s="44">
        <f>Statistik!R9</f>
        <v>0</v>
      </c>
    </row>
    <row r="17" spans="2:15">
      <c r="C17" s="47" t="s">
        <v>97</v>
      </c>
      <c r="D17" s="43">
        <f>Statistik!Q10</f>
        <v>0</v>
      </c>
      <c r="G17" s="47" t="s">
        <v>97</v>
      </c>
      <c r="H17" s="43">
        <f>Statistik!R10</f>
        <v>0</v>
      </c>
    </row>
    <row r="18" spans="2:15">
      <c r="C18" s="45" t="s">
        <v>98</v>
      </c>
      <c r="D18" s="44">
        <f>Statistik!Q11</f>
        <v>0</v>
      </c>
      <c r="G18" s="46" t="s">
        <v>98</v>
      </c>
      <c r="H18" s="44">
        <f>Statistik!R11</f>
        <v>0</v>
      </c>
    </row>
    <row r="19" spans="2:15" ht="14.45">
      <c r="C19" s="42" t="s">
        <v>99</v>
      </c>
      <c r="D19" s="43">
        <f>Statistik!Q12</f>
        <v>0</v>
      </c>
      <c r="G19" s="42" t="s">
        <v>99</v>
      </c>
      <c r="H19" s="43">
        <f>Statistik!R12</f>
        <v>0</v>
      </c>
    </row>
    <row r="20" spans="2:15" ht="14.45">
      <c r="C20" s="42" t="s">
        <v>100</v>
      </c>
      <c r="D20" s="44">
        <f>Statistik!Q13</f>
        <v>0</v>
      </c>
      <c r="G20" s="42" t="s">
        <v>100</v>
      </c>
      <c r="H20" s="44">
        <f>Statistik!R13</f>
        <v>0</v>
      </c>
    </row>
    <row r="22" spans="2:15">
      <c r="B22" s="83" t="s">
        <v>101</v>
      </c>
      <c r="C22" s="83"/>
      <c r="D22" s="43">
        <f>SUM(D9:D20)</f>
        <v>0</v>
      </c>
      <c r="F22" s="83" t="s">
        <v>63</v>
      </c>
      <c r="G22" s="83"/>
      <c r="H22" s="43">
        <f>SUM(H9:H20)</f>
        <v>0</v>
      </c>
    </row>
    <row r="23" spans="2:15">
      <c r="F23" s="41"/>
    </row>
    <row r="24" spans="2:15" ht="18">
      <c r="F24" s="125" t="s">
        <v>102</v>
      </c>
      <c r="G24" s="125"/>
      <c r="H24" s="43">
        <f>D22-H22</f>
        <v>0</v>
      </c>
    </row>
    <row r="26" spans="2:15" ht="20.100000000000001">
      <c r="C26" s="126" t="s">
        <v>103</v>
      </c>
      <c r="D26" s="126"/>
      <c r="E26" s="126"/>
      <c r="F26" s="126"/>
      <c r="G26" s="126"/>
    </row>
    <row r="28" spans="2:15" ht="18">
      <c r="C28" s="123" t="s">
        <v>72</v>
      </c>
      <c r="D28" s="123"/>
      <c r="E28" s="124">
        <f>Översikt!E30</f>
        <v>0</v>
      </c>
      <c r="F28" s="124"/>
      <c r="G28" s="124"/>
    </row>
    <row r="29" spans="2:15" ht="18">
      <c r="C29" s="123" t="s">
        <v>104</v>
      </c>
      <c r="D29" s="123"/>
      <c r="E29" s="124">
        <f>SUMIFS(Översikt!Q18,Översikt!Q14,"Ja")</f>
        <v>0</v>
      </c>
      <c r="F29" s="124"/>
      <c r="G29" s="124"/>
    </row>
    <row r="30" spans="2:15" ht="18">
      <c r="C30" s="123" t="s">
        <v>105</v>
      </c>
      <c r="D30" s="123"/>
      <c r="E30" s="124">
        <f>SUMIFS(Översikt!Q26,Översikt!Q22,"Ja")</f>
        <v>0</v>
      </c>
      <c r="F30" s="124"/>
      <c r="G30" s="124"/>
    </row>
    <row r="32" spans="2:15">
      <c r="B32" s="85" t="str">
        <f>IF(Översikt!P29="Ej klar","Kolla på fliken Översikt för att lägga till de sista siffrorna och valen innan ni är klara!","")</f>
        <v/>
      </c>
      <c r="C32" s="85"/>
      <c r="D32" s="85"/>
      <c r="E32" s="85"/>
      <c r="F32" s="85"/>
      <c r="G32" s="85"/>
      <c r="H32" s="85"/>
      <c r="J32" s="122" t="str">
        <f>IF(ISBLANK(Översikt!D7),"Vänligen fyll i samtliga rutor på fliken Översikt",IF(ISBLANK(Översikt!D9),"Vänligen fyll i samtliga rutor på fliken Översikt",IF(ISBLANK(Översikt!D11),"Vänligen fyll i samtliga rutor på fliken Översikt",IF(ISBLANK(Översikt!J7),"Vänligen fyll i samtliga rutor på fliken Översikt",""))))</f>
        <v>Vänligen fyll i samtliga rutor på fliken Översikt</v>
      </c>
      <c r="K32" s="122"/>
      <c r="L32" s="122"/>
      <c r="M32" s="122"/>
      <c r="N32" s="122"/>
      <c r="O32" s="122"/>
    </row>
    <row r="36" spans="1:9" ht="14.45" thickBot="1">
      <c r="C36" s="48"/>
      <c r="D36" s="48"/>
    </row>
    <row r="37" spans="1:9">
      <c r="C37" s="49" t="s">
        <v>106</v>
      </c>
      <c r="D37" s="49"/>
    </row>
    <row r="38" spans="1:9">
      <c r="C38" s="50"/>
      <c r="D38" s="50"/>
    </row>
    <row r="39" spans="1:9" ht="14.45">
      <c r="C39" s="118" t="str">
        <f>IF(ISBLANK(Översikt!D9),"Förnamn Efternamn",Översikt!D9)</f>
        <v>Förnamn Efternamn</v>
      </c>
      <c r="D39" s="118"/>
      <c r="G39" s="119"/>
      <c r="H39" s="119"/>
    </row>
    <row r="40" spans="1:9">
      <c r="C40" s="20" t="s">
        <v>107</v>
      </c>
      <c r="G40" s="119"/>
      <c r="H40" s="119"/>
    </row>
    <row r="42" spans="1:9">
      <c r="A42" s="120" t="str">
        <f>IF(ISBLANK(Översikt!D7),IF(ISBLANK(Översikt!D11),"Bokslut","Bokslut för redovisningsåret "&amp;Översikt!D11),IF(ISBLANK(Översikt!D11),"Bokslut för "&amp;Översikt!D7&amp;".","Bokslut för "&amp;Översikt!D7&amp;" - Verksamhetsåret "&amp;Översikt!D11))</f>
        <v>Bokslut</v>
      </c>
      <c r="B42" s="120"/>
      <c r="C42" s="120"/>
      <c r="D42" s="120"/>
      <c r="E42" s="120"/>
      <c r="F42" s="120"/>
      <c r="G42" s="120"/>
      <c r="H42" s="120"/>
      <c r="I42" s="120"/>
    </row>
    <row r="43" spans="1:9" ht="14.45">
      <c r="A43" s="117" t="str">
        <f>IF(ISBLANK(Översikt!J7),"","Org.nr "&amp;Översikt!J7)</f>
        <v/>
      </c>
      <c r="B43" s="117"/>
      <c r="C43" s="117"/>
      <c r="D43" s="117"/>
      <c r="E43" s="117"/>
      <c r="F43" s="117"/>
      <c r="G43" s="117"/>
      <c r="H43" s="117"/>
      <c r="I43" s="117"/>
    </row>
  </sheetData>
  <sheetProtection algorithmName="SHA-512" hashValue="fQYFsG7oNHv+zmQGGoplEtG1skKsS+RYFxsSOpvaY3NcMJ/s87jMXqTLus73VpBVxvwzTzgG7GmTcUR82SQPCQ==" saltValue="uWaesaFqFepB86ULPb8wIw==" spinCount="100000" sheet="1" objects="1" selectLockedCells="1" selectUnlockedCells="1"/>
  <mergeCells count="18">
    <mergeCell ref="J32:O32"/>
    <mergeCell ref="B22:C22"/>
    <mergeCell ref="C28:D28"/>
    <mergeCell ref="C29:D29"/>
    <mergeCell ref="C30:D30"/>
    <mergeCell ref="E28:G28"/>
    <mergeCell ref="E29:G29"/>
    <mergeCell ref="E30:G30"/>
    <mergeCell ref="F24:G24"/>
    <mergeCell ref="B32:H32"/>
    <mergeCell ref="C26:G26"/>
    <mergeCell ref="A43:I43"/>
    <mergeCell ref="C39:D39"/>
    <mergeCell ref="G39:H40"/>
    <mergeCell ref="A42:I42"/>
    <mergeCell ref="B2:H4"/>
    <mergeCell ref="F22:G22"/>
    <mergeCell ref="C6:G6"/>
  </mergeCells>
  <conditionalFormatting sqref="B32">
    <cfRule type="containsText" dxfId="1" priority="2" operator="containsText" text="Kolla">
      <formula>NOT(ISERROR(SEARCH("Kolla",B32)))</formula>
    </cfRule>
  </conditionalFormatting>
  <conditionalFormatting sqref="J32">
    <cfRule type="beginsWith" dxfId="0" priority="1" operator="beginsWith" text="Vänligen">
      <formula>LEFT(J32,LEN("Vänligen"))="Vänligen"</formula>
    </cfRule>
  </conditionalFormatting>
  <pageMargins left="0.7" right="0.7" top="0.75" bottom="0.75" header="0.3" footer="0.3"/>
  <pageSetup paperSize="9" scale="93" orientation="portrait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3:S58"/>
  <sheetViews>
    <sheetView zoomScale="90" zoomScaleNormal="90" workbookViewId="0">
      <selection activeCell="W7" sqref="W7"/>
    </sheetView>
  </sheetViews>
  <sheetFormatPr defaultColWidth="8.7109375" defaultRowHeight="14.1"/>
  <cols>
    <col min="1" max="1" width="8.5703125" style="20" customWidth="1"/>
    <col min="2" max="13" width="8.7109375" style="20"/>
    <col min="14" max="14" width="6.7109375" style="20" customWidth="1"/>
    <col min="15" max="15" width="16.28515625" style="20" customWidth="1"/>
    <col min="16" max="16" width="13.85546875" style="20" customWidth="1"/>
    <col min="17" max="19" width="12" style="20" customWidth="1"/>
    <col min="20" max="20" width="8.7109375" style="20"/>
    <col min="21" max="21" width="11.85546875" style="20" customWidth="1"/>
    <col min="22" max="22" width="10.28515625" style="20" customWidth="1"/>
    <col min="23" max="23" width="10" style="20" customWidth="1"/>
    <col min="24" max="24" width="10.7109375" style="20" bestFit="1" customWidth="1"/>
    <col min="25" max="16384" width="8.7109375" style="20"/>
  </cols>
  <sheetData>
    <row r="3" spans="16:18">
      <c r="Q3" s="41" t="s">
        <v>75</v>
      </c>
      <c r="R3" s="41" t="s">
        <v>108</v>
      </c>
    </row>
    <row r="4" spans="16:18" ht="14.45">
      <c r="P4" s="42" t="s">
        <v>89</v>
      </c>
      <c r="Q4" s="51">
        <f>EventIntäkter1</f>
        <v>0</v>
      </c>
      <c r="R4" s="51">
        <f>EventKostnader1</f>
        <v>0</v>
      </c>
    </row>
    <row r="5" spans="16:18" ht="14.45">
      <c r="P5" s="42" t="s">
        <v>90</v>
      </c>
      <c r="Q5" s="51">
        <f>LobbyingIntäkter1</f>
        <v>0</v>
      </c>
      <c r="R5" s="51">
        <f>LobbyingKostnader1</f>
        <v>0</v>
      </c>
    </row>
    <row r="6" spans="16:18" ht="14.45">
      <c r="P6" s="42" t="s">
        <v>91</v>
      </c>
      <c r="Q6" s="51">
        <f>BildningIntäkter1</f>
        <v>0</v>
      </c>
      <c r="R6" s="51">
        <f>BildningKostnader1</f>
        <v>0</v>
      </c>
    </row>
    <row r="7" spans="16:18" ht="14.45">
      <c r="P7" s="42" t="s">
        <v>92</v>
      </c>
      <c r="Q7" s="51">
        <f>ServiceIntäkter1</f>
        <v>0</v>
      </c>
      <c r="R7" s="51">
        <f>ServiceKostnader1</f>
        <v>0</v>
      </c>
    </row>
    <row r="8" spans="16:18" ht="14.45">
      <c r="P8" s="42" t="s">
        <v>93</v>
      </c>
      <c r="Q8" s="51">
        <f>FöreningarIntäkter1</f>
        <v>0</v>
      </c>
      <c r="R8" s="51">
        <f>FöreningarKostnader1</f>
        <v>0</v>
      </c>
    </row>
    <row r="9" spans="16:18" ht="14.45">
      <c r="P9" s="42" t="s">
        <v>109</v>
      </c>
      <c r="Q9" s="51">
        <f>BidragFrånSverigesElevkårerIntäkter1</f>
        <v>0</v>
      </c>
      <c r="R9" s="51">
        <v>0</v>
      </c>
    </row>
    <row r="10" spans="16:18" ht="14.45">
      <c r="P10" s="42" t="s">
        <v>97</v>
      </c>
      <c r="Q10" s="51">
        <f>BidragFrånSkolanIntäkter1</f>
        <v>0</v>
      </c>
      <c r="R10" s="51">
        <f>BidragFrånSkolanKostnader1</f>
        <v>0</v>
      </c>
    </row>
    <row r="11" spans="16:18" ht="14.45">
      <c r="P11" s="42" t="s">
        <v>98</v>
      </c>
      <c r="Q11" s="51">
        <f>ÖvrigaBidragOchSponsringIntäkter1</f>
        <v>0</v>
      </c>
      <c r="R11" s="51">
        <f>ÖvrigaBidragOchSponsringKostnader1</f>
        <v>0</v>
      </c>
    </row>
    <row r="12" spans="16:18" ht="14.45">
      <c r="P12" s="42" t="s">
        <v>99</v>
      </c>
      <c r="Q12" s="51">
        <f>MedlemsavgifterIntäkter1</f>
        <v>0</v>
      </c>
      <c r="R12" s="51">
        <f>MedlemsavgiftKostnader1</f>
        <v>0</v>
      </c>
    </row>
    <row r="13" spans="16:18" ht="14.45">
      <c r="P13" s="42" t="s">
        <v>100</v>
      </c>
      <c r="Q13" s="51">
        <f>ÖvrigtIntäkter1</f>
        <v>0</v>
      </c>
      <c r="R13" s="51">
        <f>ÖvrigtKostnader1</f>
        <v>0</v>
      </c>
    </row>
    <row r="14" spans="16:18" ht="14.45">
      <c r="P14" s="42" t="s">
        <v>94</v>
      </c>
      <c r="Q14" s="51">
        <f>ResorIntäkter1</f>
        <v>0</v>
      </c>
      <c r="R14" s="51">
        <f>ResorKostnader1</f>
        <v>0</v>
      </c>
    </row>
    <row r="15" spans="16:18" ht="14.45">
      <c r="P15" s="42" t="s">
        <v>95</v>
      </c>
      <c r="Q15" s="51">
        <f>KårrumIntäkter1</f>
        <v>0</v>
      </c>
      <c r="R15" s="51">
        <f>KårrumKostnader1</f>
        <v>0</v>
      </c>
    </row>
    <row r="18" spans="6:19">
      <c r="Q18" s="41"/>
      <c r="R18" s="41"/>
      <c r="S18" s="41"/>
    </row>
    <row r="20" spans="6:19" ht="14.65" customHeight="1">
      <c r="F20" s="53"/>
      <c r="G20" s="53"/>
      <c r="H20" s="53"/>
      <c r="I20" s="53"/>
      <c r="J20" s="53"/>
      <c r="K20" s="53"/>
      <c r="L20" s="53"/>
    </row>
    <row r="21" spans="6:19" ht="14.65" customHeight="1">
      <c r="F21" s="53"/>
      <c r="G21" s="53"/>
      <c r="H21" s="53"/>
      <c r="I21" s="53"/>
      <c r="J21" s="53"/>
      <c r="K21" s="53"/>
      <c r="L21" s="53"/>
    </row>
    <row r="22" spans="6:19" ht="14.65" customHeight="1">
      <c r="F22" s="53"/>
      <c r="G22" s="53"/>
      <c r="H22" s="53"/>
      <c r="I22" s="53"/>
      <c r="J22" s="53"/>
      <c r="K22" s="53"/>
      <c r="L22" s="53"/>
    </row>
    <row r="24" spans="6:19" ht="15.6">
      <c r="P24" s="35" t="s">
        <v>110</v>
      </c>
      <c r="Q24" s="41" t="s">
        <v>44</v>
      </c>
    </row>
    <row r="25" spans="6:19">
      <c r="P25" s="52" t="s">
        <v>89</v>
      </c>
      <c r="Q25" s="22">
        <f>EventIntäkter1</f>
        <v>0</v>
      </c>
    </row>
    <row r="26" spans="6:19">
      <c r="P26" s="52" t="s">
        <v>90</v>
      </c>
      <c r="Q26" s="22">
        <f>LobbyingIntäkter1</f>
        <v>0</v>
      </c>
    </row>
    <row r="27" spans="6:19">
      <c r="P27" s="52" t="s">
        <v>91</v>
      </c>
      <c r="Q27" s="22">
        <f>BildningIntäkter1</f>
        <v>0</v>
      </c>
    </row>
    <row r="28" spans="6:19">
      <c r="P28" s="52" t="s">
        <v>92</v>
      </c>
      <c r="Q28" s="22">
        <f>ServiceIntäkter1</f>
        <v>0</v>
      </c>
    </row>
    <row r="29" spans="6:19">
      <c r="P29" s="52" t="s">
        <v>111</v>
      </c>
      <c r="Q29" s="22">
        <f>FöreningarIntäkter1</f>
        <v>0</v>
      </c>
    </row>
    <row r="30" spans="6:19">
      <c r="P30" s="52" t="s">
        <v>112</v>
      </c>
      <c r="Q30" s="22">
        <f>BidragFrånSverigesElevkårerIntäkter1</f>
        <v>0</v>
      </c>
    </row>
    <row r="31" spans="6:19">
      <c r="P31" s="52" t="s">
        <v>113</v>
      </c>
      <c r="Q31" s="22">
        <f>BidragFrånSkolanIntäkter1</f>
        <v>0</v>
      </c>
    </row>
    <row r="32" spans="6:19" ht="14.45">
      <c r="P32" s="42" t="s">
        <v>114</v>
      </c>
      <c r="Q32" s="22">
        <f>ÖvrigaBidragOchSponsringIntäkter1</f>
        <v>0</v>
      </c>
    </row>
    <row r="33" spans="15:17" ht="14.45">
      <c r="P33" s="42" t="s">
        <v>99</v>
      </c>
      <c r="Q33" s="22">
        <f>MedlemsavgifterIntäkter1</f>
        <v>0</v>
      </c>
    </row>
    <row r="34" spans="15:17" ht="14.45">
      <c r="P34" s="42" t="s">
        <v>100</v>
      </c>
      <c r="Q34" s="22">
        <f>ÖvrigtIntäkter1</f>
        <v>0</v>
      </c>
    </row>
    <row r="35" spans="15:17" ht="14.45">
      <c r="P35" s="42" t="s">
        <v>94</v>
      </c>
      <c r="Q35" s="22">
        <f>ResorIntäkter1</f>
        <v>0</v>
      </c>
    </row>
    <row r="36" spans="15:17" ht="14.45">
      <c r="P36" s="42" t="s">
        <v>95</v>
      </c>
      <c r="Q36" s="22">
        <f>KårrumIntäkter1</f>
        <v>0</v>
      </c>
    </row>
    <row r="45" spans="15:17" ht="14.45">
      <c r="O45" s="42"/>
    </row>
    <row r="47" spans="15:17" ht="15.6">
      <c r="P47" s="35" t="s">
        <v>115</v>
      </c>
      <c r="Q47" s="41" t="s">
        <v>44</v>
      </c>
    </row>
    <row r="48" spans="15:17">
      <c r="P48" s="52" t="s">
        <v>89</v>
      </c>
      <c r="Q48" s="22">
        <f>EventKostnader1</f>
        <v>0</v>
      </c>
    </row>
    <row r="49" spans="16:17">
      <c r="P49" s="52" t="s">
        <v>90</v>
      </c>
      <c r="Q49" s="22">
        <f>LobbyingKostnader1</f>
        <v>0</v>
      </c>
    </row>
    <row r="50" spans="16:17">
      <c r="P50" s="52" t="s">
        <v>91</v>
      </c>
      <c r="Q50" s="22">
        <f>BildningKostnader1</f>
        <v>0</v>
      </c>
    </row>
    <row r="51" spans="16:17">
      <c r="P51" s="52" t="s">
        <v>92</v>
      </c>
      <c r="Q51" s="22">
        <f>ServiceKostnader1</f>
        <v>0</v>
      </c>
    </row>
    <row r="52" spans="16:17">
      <c r="P52" s="52" t="s">
        <v>111</v>
      </c>
      <c r="Q52" s="22">
        <f>FöreningarKostnader1</f>
        <v>0</v>
      </c>
    </row>
    <row r="53" spans="16:17">
      <c r="P53" s="52" t="s">
        <v>113</v>
      </c>
      <c r="Q53" s="22">
        <f>BidragFrånSkolanKostnader1</f>
        <v>0</v>
      </c>
    </row>
    <row r="54" spans="16:17">
      <c r="P54" s="52" t="s">
        <v>114</v>
      </c>
      <c r="Q54" s="22">
        <f>ÖvrigaBidragOchSponsringKostnader1</f>
        <v>0</v>
      </c>
    </row>
    <row r="55" spans="16:17" ht="14.45">
      <c r="P55" s="42" t="s">
        <v>99</v>
      </c>
      <c r="Q55" s="22">
        <f>MedlemsavgiftKostnader1</f>
        <v>0</v>
      </c>
    </row>
    <row r="56" spans="16:17" ht="14.45">
      <c r="P56" s="42" t="s">
        <v>100</v>
      </c>
      <c r="Q56" s="22">
        <f>ÖvrigtKostnader1</f>
        <v>0</v>
      </c>
    </row>
    <row r="57" spans="16:17" ht="14.45">
      <c r="P57" s="42" t="s">
        <v>94</v>
      </c>
      <c r="Q57" s="22">
        <f>ResorKostnader1</f>
        <v>0</v>
      </c>
    </row>
    <row r="58" spans="16:17" ht="14.45">
      <c r="P58" s="42" t="s">
        <v>95</v>
      </c>
      <c r="Q58" s="22">
        <f>KårrumKostnader1</f>
        <v>0</v>
      </c>
    </row>
  </sheetData>
  <sheetProtection algorithmName="SHA-512" hashValue="22P4nQr7oeGDUjY5Krk3lSE3bjEWVkTQNwKzYm+0HBwFKiqvv3e4jPIgv157fmMp2dQuJcTUwocp1eqUMd7tgg==" saltValue="mafr01NjLGFDHz3JJGuRyQ==" spinCount="100000" sheet="1" objects="1" selectLockedCells="1" selectUn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D33"/>
  <sheetViews>
    <sheetView zoomScale="75" zoomScaleNormal="55" workbookViewId="0">
      <selection activeCell="P9" sqref="P9"/>
    </sheetView>
  </sheetViews>
  <sheetFormatPr defaultColWidth="8.7109375" defaultRowHeight="14.45"/>
  <cols>
    <col min="1" max="1" width="8.7109375" style="1"/>
    <col min="2" max="2" width="26.28515625" style="1" customWidth="1"/>
    <col min="3" max="8" width="13.7109375" style="1" customWidth="1"/>
    <col min="9" max="9" width="16.7109375" style="1" customWidth="1"/>
    <col min="10" max="10" width="15.28515625" style="1" customWidth="1"/>
    <col min="11" max="11" width="13.42578125" style="1" customWidth="1"/>
    <col min="12" max="12" width="9.7109375" style="1" customWidth="1"/>
    <col min="13" max="14" width="8.7109375" style="1"/>
    <col min="15" max="15" width="10.28515625" style="1" customWidth="1"/>
    <col min="16" max="16" width="12.42578125" style="1" customWidth="1"/>
    <col min="17" max="17" width="6.42578125" style="1" customWidth="1"/>
    <col min="18" max="19" width="10.28515625" style="1" bestFit="1" customWidth="1"/>
    <col min="20" max="20" width="8.7109375" style="1"/>
    <col min="21" max="21" width="12" style="1" customWidth="1"/>
    <col min="22" max="23" width="11.28515625" style="1" customWidth="1"/>
    <col min="24" max="24" width="11.7109375" style="1" customWidth="1"/>
    <col min="25" max="25" width="10.7109375" style="1" customWidth="1"/>
    <col min="26" max="26" width="11.42578125" style="1" customWidth="1"/>
    <col min="27" max="27" width="12.28515625" style="1" customWidth="1"/>
    <col min="28" max="28" width="14.28515625" style="1" customWidth="1"/>
    <col min="29" max="29" width="15.28515625" style="1" customWidth="1"/>
    <col min="30" max="30" width="15.7109375" style="1" customWidth="1"/>
    <col min="31" max="16384" width="8.7109375" style="1"/>
  </cols>
  <sheetData>
    <row r="2" spans="2:30" ht="21">
      <c r="U2" s="129" t="s">
        <v>78</v>
      </c>
      <c r="V2" s="129"/>
      <c r="W2" s="129"/>
      <c r="X2" s="129"/>
      <c r="Y2" s="129"/>
      <c r="Z2" s="129"/>
      <c r="AA2" s="129"/>
      <c r="AB2" s="129"/>
      <c r="AC2" s="129"/>
      <c r="AD2" s="129"/>
    </row>
    <row r="3" spans="2:30" ht="23.45">
      <c r="B3" s="127" t="s">
        <v>116</v>
      </c>
      <c r="C3" s="127"/>
      <c r="D3" s="127"/>
      <c r="E3" s="5" t="s">
        <v>117</v>
      </c>
      <c r="F3" s="5" t="s">
        <v>118</v>
      </c>
      <c r="G3" s="5" t="s">
        <v>119</v>
      </c>
      <c r="H3" s="5" t="s">
        <v>120</v>
      </c>
      <c r="I3" s="5" t="s">
        <v>73</v>
      </c>
      <c r="J3" s="1" t="s">
        <v>121</v>
      </c>
      <c r="K3" s="1" t="s">
        <v>122</v>
      </c>
      <c r="U3" s="14" t="s">
        <v>75</v>
      </c>
      <c r="V3" s="14" t="s">
        <v>108</v>
      </c>
      <c r="W3" s="14"/>
      <c r="X3" s="14"/>
      <c r="Y3" s="14"/>
      <c r="Z3" s="14"/>
      <c r="AA3" s="14"/>
      <c r="AB3" s="14"/>
      <c r="AC3" s="14"/>
      <c r="AD3" s="14"/>
    </row>
    <row r="4" spans="2:30">
      <c r="D4" s="6" t="s">
        <v>89</v>
      </c>
      <c r="E4" s="4">
        <f>SUMIFS(Tabell1[Belopp],Tabell1[Vad],'Siffror (Rör ej)'!D4,Tabell1[Konto],'Siffror (Rör ej)'!$B$22)</f>
        <v>0</v>
      </c>
      <c r="F4" s="4">
        <f>SUMIFS(Tabell1[Belopp],Tabell1[Vad],'Siffror (Rör ej)'!D4,Tabell1[Konto],$B$21)</f>
        <v>0</v>
      </c>
      <c r="G4" s="4">
        <f>SUMIFS(Tabell1[Belopp],Tabell1[Vad],'Siffror (Rör ej)'!D4,Tabell1[Konto],$B$24)</f>
        <v>0</v>
      </c>
      <c r="H4" s="4">
        <f>SUMIFS(Tabell1[Belopp],Tabell1[Vad],'Siffror (Rör ej)'!D4,Tabell1[Konto],$B$23)</f>
        <v>0</v>
      </c>
      <c r="I4" s="9">
        <f t="shared" ref="I4:I16" si="0">SUM(E4:H4)</f>
        <v>0</v>
      </c>
      <c r="J4" s="4">
        <f>H4-G4</f>
        <v>0</v>
      </c>
      <c r="K4" s="4">
        <f>F4-E4</f>
        <v>0</v>
      </c>
      <c r="L4" s="2"/>
      <c r="N4" s="128" t="s">
        <v>123</v>
      </c>
      <c r="O4" s="128"/>
      <c r="P4" s="128"/>
      <c r="R4" s="2"/>
      <c r="S4" s="2"/>
      <c r="T4" s="13" t="str">
        <f>Event</f>
        <v>Event</v>
      </c>
      <c r="U4" s="17">
        <f>F4+H4</f>
        <v>0</v>
      </c>
      <c r="V4" s="17">
        <f>E4+G4</f>
        <v>0</v>
      </c>
    </row>
    <row r="5" spans="2:30">
      <c r="D5" s="6" t="s">
        <v>90</v>
      </c>
      <c r="E5" s="4">
        <f>SUMIFS(Tabell1[Belopp],Tabell1[Vad],'Siffror (Rör ej)'!D5,Tabell1[Konto],'Siffror (Rör ej)'!$B$22)</f>
        <v>0</v>
      </c>
      <c r="F5" s="4">
        <f>SUMIFS(Tabell1[Belopp],Tabell1[Vad],'Siffror (Rör ej)'!D5,Tabell1[Konto],$B$21)</f>
        <v>0</v>
      </c>
      <c r="G5" s="4">
        <f>SUMIFS(Tabell1[Belopp],Tabell1[Vad],'Siffror (Rör ej)'!D5,Tabell1[Konto],$B$24)</f>
        <v>0</v>
      </c>
      <c r="H5" s="4">
        <f>SUMIFS(Tabell1[Belopp],Tabell1[Vad],'Siffror (Rör ej)'!D5,Tabell1[Konto],$B$23)</f>
        <v>0</v>
      </c>
      <c r="I5" s="9">
        <f t="shared" si="0"/>
        <v>0</v>
      </c>
      <c r="J5" s="4">
        <f t="shared" ref="J5:J16" si="1">H5-G5</f>
        <v>0</v>
      </c>
      <c r="K5" s="4">
        <f t="shared" ref="K5:K16" si="2">F5-E5</f>
        <v>0</v>
      </c>
      <c r="L5" s="2"/>
      <c r="N5" s="128"/>
      <c r="O5" s="128"/>
      <c r="P5" s="128"/>
      <c r="T5" s="6" t="str">
        <f>Lobbying</f>
        <v>Lobbying</v>
      </c>
      <c r="U5" s="19">
        <f t="shared" ref="U5:U16" si="3">F5+H5</f>
        <v>0</v>
      </c>
      <c r="V5" s="19">
        <f t="shared" ref="V5:V16" si="4">E5+G5</f>
        <v>0</v>
      </c>
    </row>
    <row r="6" spans="2:30">
      <c r="D6" s="6" t="s">
        <v>91</v>
      </c>
      <c r="E6" s="4">
        <f>SUMIFS(Tabell1[Belopp],Tabell1[Vad],'Siffror (Rör ej)'!D6,Tabell1[Konto],'Siffror (Rör ej)'!$B$22)</f>
        <v>0</v>
      </c>
      <c r="F6" s="4">
        <f>SUMIFS(Tabell1[Belopp],Tabell1[Vad],'Siffror (Rör ej)'!D6,Tabell1[Konto],$B$21)</f>
        <v>0</v>
      </c>
      <c r="G6" s="4">
        <f>SUMIFS(Tabell1[Belopp],Tabell1[Vad],'Siffror (Rör ej)'!D6,Tabell1[Konto],$B$24)</f>
        <v>0</v>
      </c>
      <c r="H6" s="4">
        <f>SUMIFS(Tabell1[Belopp],Tabell1[Vad],'Siffror (Rör ej)'!D6,Tabell1[Konto],$B$23)</f>
        <v>0</v>
      </c>
      <c r="I6" s="9">
        <f t="shared" si="0"/>
        <v>0</v>
      </c>
      <c r="J6" s="4">
        <f t="shared" si="1"/>
        <v>0</v>
      </c>
      <c r="K6" s="4">
        <f t="shared" si="2"/>
        <v>0</v>
      </c>
      <c r="L6" s="2"/>
      <c r="R6" s="2"/>
      <c r="S6" s="2"/>
      <c r="T6" s="13" t="str">
        <f>Bildning</f>
        <v>Bildning</v>
      </c>
      <c r="U6" s="17">
        <f t="shared" si="3"/>
        <v>0</v>
      </c>
      <c r="V6" s="17">
        <f t="shared" si="4"/>
        <v>0</v>
      </c>
    </row>
    <row r="7" spans="2:30">
      <c r="D7" s="6" t="s">
        <v>92</v>
      </c>
      <c r="E7" s="4">
        <f>SUMIFS(Tabell1[Belopp],Tabell1[Vad],'Siffror (Rör ej)'!D7,Tabell1[Konto],'Siffror (Rör ej)'!$B$22)</f>
        <v>0</v>
      </c>
      <c r="F7" s="4">
        <f>SUMIFS(Tabell1[Belopp],Tabell1[Vad],'Siffror (Rör ej)'!D7,Tabell1[Konto],$B$21)</f>
        <v>0</v>
      </c>
      <c r="G7" s="4">
        <f>SUMIFS(Tabell1[Belopp],Tabell1[Vad],'Siffror (Rör ej)'!D7,Tabell1[Konto],$B$24)</f>
        <v>0</v>
      </c>
      <c r="H7" s="4">
        <f>SUMIFS(Tabell1[Belopp],Tabell1[Vad],'Siffror (Rör ej)'!D7,Tabell1[Konto],$B$23)</f>
        <v>0</v>
      </c>
      <c r="I7" s="9">
        <f t="shared" si="0"/>
        <v>0</v>
      </c>
      <c r="J7" s="4">
        <f t="shared" si="1"/>
        <v>0</v>
      </c>
      <c r="K7" s="4">
        <f t="shared" si="2"/>
        <v>0</v>
      </c>
      <c r="L7" s="2"/>
      <c r="N7" s="2" t="s">
        <v>124</v>
      </c>
      <c r="O7" s="2"/>
      <c r="P7" s="3">
        <f>BankIn1</f>
        <v>0</v>
      </c>
      <c r="T7" s="6" t="str">
        <f>Service</f>
        <v>Service</v>
      </c>
      <c r="U7" s="19">
        <f t="shared" si="3"/>
        <v>0</v>
      </c>
      <c r="V7" s="19">
        <f t="shared" si="4"/>
        <v>0</v>
      </c>
    </row>
    <row r="8" spans="2:30">
      <c r="D8" s="6" t="s">
        <v>111</v>
      </c>
      <c r="E8" s="4">
        <f>SUMIFS(Tabell1[Belopp],Tabell1[Vad],'Siffror (Rör ej)'!D8,Tabell1[Konto],'Siffror (Rör ej)'!$B$22)</f>
        <v>0</v>
      </c>
      <c r="F8" s="4">
        <f>SUMIFS(Tabell1[Belopp],Tabell1[Vad],'Siffror (Rör ej)'!D8,Tabell1[Konto],$B$21)</f>
        <v>0</v>
      </c>
      <c r="G8" s="4">
        <f>SUMIFS(Tabell1[Belopp],Tabell1[Vad],'Siffror (Rör ej)'!D8,Tabell1[Konto],$B$24)</f>
        <v>0</v>
      </c>
      <c r="H8" s="4">
        <f>SUMIFS(Tabell1[Belopp],Tabell1[Vad],'Siffror (Rör ej)'!D8,Tabell1[Konto],$B$23)</f>
        <v>0</v>
      </c>
      <c r="I8" s="9">
        <f t="shared" si="0"/>
        <v>0</v>
      </c>
      <c r="J8" s="4">
        <f t="shared" si="1"/>
        <v>0</v>
      </c>
      <c r="K8" s="4">
        <f t="shared" si="2"/>
        <v>0</v>
      </c>
      <c r="L8" s="2"/>
      <c r="N8" s="2" t="s">
        <v>125</v>
      </c>
      <c r="O8" s="2"/>
      <c r="P8" s="3">
        <f>KassaIn1</f>
        <v>0</v>
      </c>
      <c r="R8" s="2"/>
      <c r="S8" s="2"/>
      <c r="T8" s="13" t="str">
        <f>Föreningar</f>
        <v>Föreningar/Utskott</v>
      </c>
      <c r="U8" s="17">
        <f t="shared" si="3"/>
        <v>0</v>
      </c>
      <c r="V8" s="17">
        <f t="shared" si="4"/>
        <v>0</v>
      </c>
    </row>
    <row r="9" spans="2:30">
      <c r="D9" s="12" t="s">
        <v>126</v>
      </c>
      <c r="E9" s="11">
        <f>SUMIFS(Tabell1[Belopp],Tabell1[Vad],'Siffror (Rör ej)'!D9,Tabell1[Konto],'Siffror (Rör ej)'!$B$25)</f>
        <v>0</v>
      </c>
      <c r="F9" s="11">
        <f>SUMIFS(Tabell1[Belopp],Tabell1[Vad],'Siffror (Rör ej)'!D9,Tabell1[Konto],$B$26)</f>
        <v>0</v>
      </c>
      <c r="G9" s="11">
        <f>SUMIFS(Tabell1[Belopp],Tabell1[Vad],'Siffror (Rör ej)'!D9,Tabell1[Konto],$B$26)</f>
        <v>0</v>
      </c>
      <c r="H9" s="11">
        <f>SUMIFS(Tabell1[Belopp],Tabell1[Vad],'Siffror (Rör ej)'!D9,Tabell1[Konto],$B$25)</f>
        <v>0</v>
      </c>
      <c r="I9" s="16">
        <f t="shared" si="0"/>
        <v>0</v>
      </c>
      <c r="J9" s="4">
        <f t="shared" si="1"/>
        <v>0</v>
      </c>
      <c r="K9" s="4">
        <f t="shared" si="2"/>
        <v>0</v>
      </c>
      <c r="L9" s="2"/>
      <c r="N9" s="2" t="s">
        <v>127</v>
      </c>
      <c r="O9" s="2"/>
      <c r="P9" s="3">
        <f>P7+P8</f>
        <v>0</v>
      </c>
      <c r="T9" s="6" t="str">
        <f>InsättningarochUttag</f>
        <v>Insättning/Uttag</v>
      </c>
      <c r="U9" s="19">
        <f>F9+H9</f>
        <v>0</v>
      </c>
      <c r="V9" s="19">
        <f t="shared" si="4"/>
        <v>0</v>
      </c>
    </row>
    <row r="10" spans="2:30">
      <c r="D10" s="6" t="s">
        <v>94</v>
      </c>
      <c r="E10" s="4">
        <f>SUMIFS(Tabell1[Belopp],Tabell1[Vad],'Siffror (Rör ej)'!D10,Tabell1[Konto],'Siffror (Rör ej)'!$B$22)</f>
        <v>0</v>
      </c>
      <c r="F10" s="4">
        <f>SUMIFS(Tabell1[Belopp],Tabell1[Vad],'Siffror (Rör ej)'!D10,Tabell1[Konto],$B$21)</f>
        <v>0</v>
      </c>
      <c r="G10" s="4">
        <f>SUMIFS(Tabell1[Belopp],Tabell1[Vad],'Siffror (Rör ej)'!D10,Tabell1[Konto],$B$24)</f>
        <v>0</v>
      </c>
      <c r="H10" s="4">
        <f>SUMIFS(Tabell1[Belopp],Tabell1[Vad],'Siffror (Rör ej)'!D10,Tabell1[Konto],$B$23)</f>
        <v>0</v>
      </c>
      <c r="I10" s="9">
        <f t="shared" si="0"/>
        <v>0</v>
      </c>
      <c r="J10" s="4">
        <f t="shared" si="1"/>
        <v>0</v>
      </c>
      <c r="K10" s="4">
        <f t="shared" si="2"/>
        <v>0</v>
      </c>
      <c r="L10" s="2"/>
      <c r="N10" s="2"/>
      <c r="O10" s="2"/>
      <c r="P10" s="2"/>
      <c r="R10" s="2"/>
      <c r="S10" s="2"/>
      <c r="T10" s="13" t="str">
        <f>Resor</f>
        <v>Resor</v>
      </c>
      <c r="U10" s="17">
        <f t="shared" si="3"/>
        <v>0</v>
      </c>
      <c r="V10" s="17">
        <f t="shared" si="4"/>
        <v>0</v>
      </c>
    </row>
    <row r="11" spans="2:30">
      <c r="D11" s="6" t="s">
        <v>95</v>
      </c>
      <c r="E11" s="4">
        <f>SUMIFS(Tabell1[Belopp],Tabell1[Vad],'Siffror (Rör ej)'!D11,Tabell1[Konto],'Siffror (Rör ej)'!$B$22)</f>
        <v>0</v>
      </c>
      <c r="F11" s="4">
        <f>SUMIFS(Tabell1[Belopp],Tabell1[Vad],'Siffror (Rör ej)'!D11,Tabell1[Konto],$B$21)</f>
        <v>0</v>
      </c>
      <c r="G11" s="4">
        <f>SUMIFS(Tabell1[Belopp],Tabell1[Vad],'Siffror (Rör ej)'!D11,Tabell1[Konto],$B$24)</f>
        <v>0</v>
      </c>
      <c r="H11" s="4">
        <f>SUMIFS(Tabell1[Belopp],Tabell1[Vad],'Siffror (Rör ej)'!D11,Tabell1[Konto],$B$23)</f>
        <v>0</v>
      </c>
      <c r="I11" s="9">
        <f t="shared" si="0"/>
        <v>0</v>
      </c>
      <c r="J11" s="4">
        <f t="shared" si="1"/>
        <v>0</v>
      </c>
      <c r="K11" s="4">
        <f t="shared" si="2"/>
        <v>0</v>
      </c>
      <c r="L11" s="2"/>
      <c r="N11" s="2" t="s">
        <v>128</v>
      </c>
      <c r="O11" s="2"/>
      <c r="P11" s="3">
        <f>BankUt1</f>
        <v>0</v>
      </c>
      <c r="T11" s="6" t="str">
        <f>Kårrum</f>
        <v>Kårrum</v>
      </c>
      <c r="U11" s="19">
        <f t="shared" si="3"/>
        <v>0</v>
      </c>
      <c r="V11" s="19">
        <f t="shared" si="4"/>
        <v>0</v>
      </c>
    </row>
    <row r="12" spans="2:30">
      <c r="D12" s="6" t="s">
        <v>109</v>
      </c>
      <c r="E12" s="4">
        <f>SUMIFS(Tabell1[Belopp],Tabell1[Vad],'Siffror (Rör ej)'!D12,Tabell1[Konto],'Siffror (Rör ej)'!$B$22)</f>
        <v>0</v>
      </c>
      <c r="F12" s="4">
        <f>SUMIFS(Tabell1[Belopp],Tabell1[Vad],'Siffror (Rör ej)'!D12,Tabell1[Konto],$B$21)</f>
        <v>0</v>
      </c>
      <c r="G12" s="4">
        <f>SUMIFS(Tabell1[Belopp],Tabell1[Vad],'Siffror (Rör ej)'!D12,Tabell1[Konto],$B$24)</f>
        <v>0</v>
      </c>
      <c r="H12" s="4">
        <f>SUMIFS(Tabell1[Belopp],Tabell1[Vad],'Siffror (Rör ej)'!D12,Tabell1[Konto],$B$23)</f>
        <v>0</v>
      </c>
      <c r="I12" s="9">
        <f t="shared" si="0"/>
        <v>0</v>
      </c>
      <c r="J12" s="4">
        <f t="shared" si="1"/>
        <v>0</v>
      </c>
      <c r="K12" s="4">
        <f t="shared" si="2"/>
        <v>0</v>
      </c>
      <c r="L12" s="2"/>
      <c r="N12" s="2" t="s">
        <v>129</v>
      </c>
      <c r="O12" s="2"/>
      <c r="P12" s="3">
        <f>KassaUt1</f>
        <v>0</v>
      </c>
      <c r="R12" s="2"/>
      <c r="S12" s="2"/>
      <c r="T12" s="13" t="str">
        <f>BidragFrånSverigesElevkårer</f>
        <v>Bidrag från Sveriges Elevkårer</v>
      </c>
      <c r="U12" s="17">
        <f t="shared" si="3"/>
        <v>0</v>
      </c>
      <c r="V12" s="17">
        <f t="shared" si="4"/>
        <v>0</v>
      </c>
    </row>
    <row r="13" spans="2:30">
      <c r="D13" s="6" t="s">
        <v>97</v>
      </c>
      <c r="E13" s="4">
        <f>SUMIFS(Tabell1[Belopp],Tabell1[Vad],'Siffror (Rör ej)'!D13,Tabell1[Konto],'Siffror (Rör ej)'!$B$22)</f>
        <v>0</v>
      </c>
      <c r="F13" s="4">
        <f>SUMIFS(Tabell1[Belopp],Tabell1[Vad],'Siffror (Rör ej)'!D13,Tabell1[Konto],$B$21)</f>
        <v>0</v>
      </c>
      <c r="G13" s="4">
        <f>SUMIFS(Tabell1[Belopp],Tabell1[Vad],'Siffror (Rör ej)'!D13,Tabell1[Konto],$B$24)</f>
        <v>0</v>
      </c>
      <c r="H13" s="4">
        <f>SUMIFS(Tabell1[Belopp],Tabell1[Vad],'Siffror (Rör ej)'!D13,Tabell1[Konto],$B$23)</f>
        <v>0</v>
      </c>
      <c r="I13" s="9">
        <f t="shared" si="0"/>
        <v>0</v>
      </c>
      <c r="J13" s="4">
        <f t="shared" si="1"/>
        <v>0</v>
      </c>
      <c r="K13" s="4">
        <f t="shared" si="2"/>
        <v>0</v>
      </c>
      <c r="L13" s="2"/>
      <c r="N13" s="2" t="s">
        <v>130</v>
      </c>
      <c r="O13" s="2"/>
      <c r="P13" s="3">
        <f>P11+P12</f>
        <v>0</v>
      </c>
      <c r="T13" s="6" t="str">
        <f>BidragFrånSkolan</f>
        <v>Bidrag från skolan</v>
      </c>
      <c r="U13" s="19">
        <f t="shared" si="3"/>
        <v>0</v>
      </c>
      <c r="V13" s="19">
        <f t="shared" si="4"/>
        <v>0</v>
      </c>
    </row>
    <row r="14" spans="2:30">
      <c r="D14" s="6" t="s">
        <v>98</v>
      </c>
      <c r="E14" s="4">
        <f>SUMIFS(Tabell1[Belopp],Tabell1[Vad],'Siffror (Rör ej)'!D14,Tabell1[Konto],'Siffror (Rör ej)'!$B$22)</f>
        <v>0</v>
      </c>
      <c r="F14" s="4">
        <f>SUMIFS(Tabell1[Belopp],Tabell1[Vad],'Siffror (Rör ej)'!D14,Tabell1[Konto],$B$21)</f>
        <v>0</v>
      </c>
      <c r="G14" s="4">
        <f>SUMIFS(Tabell1[Belopp],Tabell1[Vad],'Siffror (Rör ej)'!D14,Tabell1[Konto],$B$24)</f>
        <v>0</v>
      </c>
      <c r="H14" s="4">
        <f>SUMIFS(Tabell1[Belopp],Tabell1[Vad],'Siffror (Rör ej)'!D14,Tabell1[Konto],$B$23)</f>
        <v>0</v>
      </c>
      <c r="I14" s="9">
        <f t="shared" si="0"/>
        <v>0</v>
      </c>
      <c r="J14" s="4">
        <f t="shared" si="1"/>
        <v>0</v>
      </c>
      <c r="K14" s="4">
        <f t="shared" si="2"/>
        <v>0</v>
      </c>
      <c r="L14" s="2"/>
      <c r="N14" s="2"/>
      <c r="O14" s="2"/>
      <c r="P14" s="2"/>
      <c r="R14" s="2"/>
      <c r="S14" s="2"/>
      <c r="T14" s="13" t="str">
        <f>ÖvrigaBidragOchSponsring</f>
        <v>Övriga bidrag/sponsring</v>
      </c>
      <c r="U14" s="17">
        <f t="shared" si="3"/>
        <v>0</v>
      </c>
      <c r="V14" s="17">
        <f t="shared" si="4"/>
        <v>0</v>
      </c>
    </row>
    <row r="15" spans="2:30">
      <c r="D15" s="6" t="s">
        <v>99</v>
      </c>
      <c r="E15" s="4">
        <f>SUMIFS(Tabell1[Belopp],Tabell1[Vad],'Siffror (Rör ej)'!D15,Tabell1[Konto],'Siffror (Rör ej)'!$B$22)</f>
        <v>0</v>
      </c>
      <c r="F15" s="4">
        <f>SUMIFS(Tabell1[Belopp],Tabell1[Vad],'Siffror (Rör ej)'!D15,Tabell1[Konto],$B$21)</f>
        <v>0</v>
      </c>
      <c r="G15" s="4">
        <f>SUMIFS(Tabell1[Belopp],Tabell1[Vad],'Siffror (Rör ej)'!D15,Tabell1[Konto],$B$24)</f>
        <v>0</v>
      </c>
      <c r="H15" s="4">
        <f>SUMIFS(Tabell1[Belopp],Tabell1[Vad],'Siffror (Rör ej)'!D15,Tabell1[Konto],$B$23)</f>
        <v>0</v>
      </c>
      <c r="I15" s="9">
        <f t="shared" si="0"/>
        <v>0</v>
      </c>
      <c r="J15" s="4">
        <f t="shared" si="1"/>
        <v>0</v>
      </c>
      <c r="K15" s="4">
        <f t="shared" si="2"/>
        <v>0</v>
      </c>
      <c r="L15" s="2"/>
      <c r="N15" s="2" t="s">
        <v>131</v>
      </c>
      <c r="O15" s="2"/>
      <c r="P15" s="3">
        <f>P9-P13</f>
        <v>0</v>
      </c>
      <c r="T15" s="6" t="str">
        <f>Medlemsavgift</f>
        <v>Medlemsavgift</v>
      </c>
      <c r="U15" s="19">
        <f t="shared" si="3"/>
        <v>0</v>
      </c>
      <c r="V15" s="19">
        <f t="shared" si="4"/>
        <v>0</v>
      </c>
    </row>
    <row r="16" spans="2:30">
      <c r="D16" s="6" t="s">
        <v>100</v>
      </c>
      <c r="E16" s="4">
        <f>SUMIFS(Tabell1[Belopp],Tabell1[Vad],'Siffror (Rör ej)'!D16,Tabell1[Konto],'Siffror (Rör ej)'!$B$22)</f>
        <v>0</v>
      </c>
      <c r="F16" s="4">
        <f>SUMIFS(Tabell1[Belopp],Tabell1[Vad],'Siffror (Rör ej)'!D16,Tabell1[Konto],$B$21)</f>
        <v>0</v>
      </c>
      <c r="G16" s="4">
        <f>SUMIFS(Tabell1[Belopp],Tabell1[Vad],'Siffror (Rör ej)'!D16,Tabell1[Konto],$B$24)</f>
        <v>0</v>
      </c>
      <c r="H16" s="4">
        <f>SUMIFS(Tabell1[Belopp],Tabell1[Vad],'Siffror (Rör ej)'!D16,Tabell1[Konto],$B$23)</f>
        <v>0</v>
      </c>
      <c r="I16" s="9">
        <f t="shared" si="0"/>
        <v>0</v>
      </c>
      <c r="J16" s="4">
        <f t="shared" si="1"/>
        <v>0</v>
      </c>
      <c r="K16" s="4">
        <f t="shared" si="2"/>
        <v>0</v>
      </c>
      <c r="L16" s="2"/>
      <c r="N16" s="2"/>
      <c r="O16" s="2"/>
      <c r="P16" s="2"/>
      <c r="R16" s="2"/>
      <c r="S16" s="2"/>
      <c r="T16" s="13" t="str">
        <f>Övrigt</f>
        <v>Övrigt</v>
      </c>
      <c r="U16" s="17">
        <f t="shared" si="3"/>
        <v>0</v>
      </c>
      <c r="V16" s="17">
        <f t="shared" si="4"/>
        <v>0</v>
      </c>
    </row>
    <row r="17" spans="2:30">
      <c r="D17" s="10" t="s">
        <v>132</v>
      </c>
      <c r="E17" s="7">
        <f t="shared" ref="E17:K17" si="5">SUM(E4:E16)</f>
        <v>0</v>
      </c>
      <c r="F17" s="7">
        <f t="shared" si="5"/>
        <v>0</v>
      </c>
      <c r="G17" s="7">
        <f t="shared" si="5"/>
        <v>0</v>
      </c>
      <c r="H17" s="7">
        <f t="shared" si="5"/>
        <v>0</v>
      </c>
      <c r="I17" s="9">
        <f t="shared" si="5"/>
        <v>0</v>
      </c>
      <c r="J17" s="9">
        <f t="shared" si="5"/>
        <v>0</v>
      </c>
      <c r="K17" s="9">
        <f t="shared" si="5"/>
        <v>0</v>
      </c>
      <c r="L17" s="2"/>
      <c r="N17" s="2"/>
      <c r="O17" s="2"/>
      <c r="P17" s="2"/>
      <c r="U17" s="4"/>
      <c r="AC17" s="18"/>
      <c r="AD17" s="18"/>
    </row>
    <row r="18" spans="2:30">
      <c r="R18" s="4"/>
      <c r="S18" s="4"/>
    </row>
    <row r="19" spans="2:30" ht="14.45" customHeight="1">
      <c r="R19" s="130" t="str">
        <f>IF(StörstaIntäktenTotalt=0,"Ni har inte bokfört några intäkter!","I hela er bokföring har ni tjänat mest pengar på "&amp;INDEX($T$4:$T$16,MATCH(StörstaIntäktenTotalt,$U$4:$U$16,0),0)&amp;" med totala intäkter på "&amp;StörstaIntäktenTotalt&amp;"kr!")</f>
        <v>Ni har inte bokfört några intäkter!</v>
      </c>
      <c r="S19" s="130"/>
      <c r="T19" s="130"/>
      <c r="U19" s="130"/>
    </row>
    <row r="20" spans="2:30" ht="21">
      <c r="B20" s="8" t="s">
        <v>133</v>
      </c>
      <c r="R20" s="130"/>
      <c r="S20" s="130"/>
      <c r="T20" s="130"/>
      <c r="U20" s="130"/>
    </row>
    <row r="21" spans="2:30" ht="14.65" customHeight="1">
      <c r="B21" s="3" t="s">
        <v>118</v>
      </c>
      <c r="R21" s="130"/>
      <c r="S21" s="130"/>
      <c r="T21" s="130"/>
      <c r="U21" s="130"/>
    </row>
    <row r="22" spans="2:30">
      <c r="B22" s="3" t="s">
        <v>117</v>
      </c>
    </row>
    <row r="23" spans="2:30" ht="14.45" customHeight="1">
      <c r="B23" s="3" t="s">
        <v>120</v>
      </c>
      <c r="R23" s="131" t="str">
        <f>IF(StörstaKostnadenTotalt=0,"Ni har inte bokfört några kostnader!","I hela er bokföring har ni spenderat mest pengar på "&amp;INDEX($T$4:$T$16,MATCH(StörstaKostnadenTotalt,$V$4:$V$16,0),0)&amp;" med totala kostnader på "&amp;StörstaKostnadenTotalt&amp;"kr!")</f>
        <v>Ni har inte bokfört några kostnader!</v>
      </c>
      <c r="S23" s="131"/>
      <c r="T23" s="131"/>
      <c r="U23" s="131"/>
    </row>
    <row r="24" spans="2:30" ht="14.65" customHeight="1">
      <c r="B24" s="3" t="s">
        <v>119</v>
      </c>
      <c r="R24" s="131"/>
      <c r="S24" s="131"/>
      <c r="T24" s="131"/>
      <c r="U24" s="131"/>
    </row>
    <row r="25" spans="2:30" ht="14.65" customHeight="1">
      <c r="B25" s="3" t="s">
        <v>134</v>
      </c>
      <c r="R25" s="131"/>
      <c r="S25" s="131"/>
      <c r="T25" s="131"/>
      <c r="U25" s="131"/>
    </row>
    <row r="26" spans="2:30" ht="14.65" customHeight="1">
      <c r="B26" s="3" t="s">
        <v>135</v>
      </c>
    </row>
    <row r="29" spans="2:30" ht="15" customHeight="1"/>
    <row r="31" spans="2:30" ht="14.65" customHeight="1"/>
    <row r="33" ht="15" customHeight="1"/>
  </sheetData>
  <sheetProtection algorithmName="SHA-512" hashValue="Zymo9t6o4nwsG47juoBm+DLUqctNEf6cZptd7f2btjjFcp3mQDXgP+VNRJxz4vzWjshyvUgI6bNYLzlX4AmK1A==" saltValue="M6nvMs+LunmnXJb5z6YfVg==" spinCount="100000" sheet="1" objects="1" scenarios="1" selectLockedCells="1" selectUnlockedCells="1"/>
  <mergeCells count="9">
    <mergeCell ref="R19:U21"/>
    <mergeCell ref="R23:U25"/>
    <mergeCell ref="AA2:AB2"/>
    <mergeCell ref="B3:D3"/>
    <mergeCell ref="N4:P5"/>
    <mergeCell ref="Y2:Z2"/>
    <mergeCell ref="AC2:AD2"/>
    <mergeCell ref="U2:V2"/>
    <mergeCell ref="W2:X2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workbookViewId="0">
      <selection activeCell="G4" sqref="G4"/>
    </sheetView>
  </sheetViews>
  <sheetFormatPr defaultColWidth="8.7109375" defaultRowHeight="14.45"/>
  <cols>
    <col min="2" max="2" width="12.28515625" customWidth="1"/>
    <col min="3" max="3" width="11.42578125" customWidth="1"/>
    <col min="4" max="4" width="11.7109375" customWidth="1"/>
    <col min="5" max="5" width="9.7109375" bestFit="1" customWidth="1"/>
  </cols>
  <sheetData>
    <row r="1" spans="1:7">
      <c r="A1" t="s">
        <v>136</v>
      </c>
      <c r="B1">
        <v>1</v>
      </c>
    </row>
    <row r="2" spans="1:7">
      <c r="B2" s="15">
        <f>MAX('Siffror (Rör ej)'!U4:U8,'Siffror (Rör ej)'!U10:U16)</f>
        <v>0</v>
      </c>
      <c r="C2" s="15"/>
      <c r="D2" s="15"/>
      <c r="E2" s="15"/>
      <c r="F2" s="15"/>
    </row>
    <row r="3" spans="1:7">
      <c r="A3" t="s">
        <v>137</v>
      </c>
      <c r="B3">
        <v>1</v>
      </c>
    </row>
    <row r="4" spans="1:7">
      <c r="B4" s="15">
        <f>MAX('Siffror (Rör ej)'!V4:V8,'Siffror (Rör ej)'!V10:V16)</f>
        <v>0</v>
      </c>
      <c r="C4" s="15"/>
      <c r="D4" s="15"/>
      <c r="E4" s="15"/>
    </row>
    <row r="5" spans="1:7">
      <c r="A5" t="s">
        <v>78</v>
      </c>
      <c r="B5" t="s">
        <v>138</v>
      </c>
      <c r="C5" t="s">
        <v>139</v>
      </c>
    </row>
    <row r="6" spans="1:7">
      <c r="B6">
        <f>MAX('Siffror (Rör ej)'!U4:U8,'Siffror (Rör ej)'!U10:U16)</f>
        <v>0</v>
      </c>
      <c r="C6">
        <f>MAX('Siffror (Rör ej)'!V4:V8,'Siffror (Rör ej)'!V10:V16)</f>
        <v>0</v>
      </c>
    </row>
    <row r="8" spans="1:7">
      <c r="B8" t="s">
        <v>140</v>
      </c>
      <c r="C8">
        <f>SUMIF(Översikt!Q14,"JA",Översikt!Q18)</f>
        <v>0</v>
      </c>
      <c r="D8" t="str">
        <f>IF(ISBLANK(Översikt!Q18),"tom","ifylld")</f>
        <v>tom</v>
      </c>
      <c r="E8">
        <f>IF(Översikt!Q14="Ja",1,0)</f>
        <v>0</v>
      </c>
      <c r="F8" t="str">
        <f>IF(Översikt!Q14="Ja",IF(ISNUMBER(Översikt!Q18)=TRUE,"Rätt","Fel"),IF(ISBLANK(Översikt!Q14)=TRUE,"Tom",IF(Översikt!Q14="Nej","Nej")))</f>
        <v>Nej</v>
      </c>
      <c r="G8">
        <f>COUNTIFS(Svar1,1,D8,"ifylld")</f>
        <v>0</v>
      </c>
    </row>
    <row r="9" spans="1:7">
      <c r="B9" t="s">
        <v>56</v>
      </c>
      <c r="C9">
        <f>SUMIF(Översikt!Q22,"JA",Översikt!Q26)</f>
        <v>0</v>
      </c>
      <c r="D9" t="str">
        <f>IF(ISBLANK(Översikt!Q26),"tom","ifylld")</f>
        <v>tom</v>
      </c>
      <c r="E9">
        <f>IF(Översikt!Q22="Ja",1,0)</f>
        <v>0</v>
      </c>
      <c r="F9" t="str">
        <f>IF(Översikt!Q22="Ja",IF(ISNUMBER(Översikt!Q26)=TRUE,"Rätt","Fel"),IF(ISBLANK(Översikt!Q22)=TRUE,"Tom",IF(Översikt!Q22="Nej","Nej")))</f>
        <v>Nej</v>
      </c>
      <c r="G9">
        <f>COUNTIFS(Svar1,1,D9,"ifylld")</f>
        <v>0</v>
      </c>
    </row>
    <row r="11" spans="1:7">
      <c r="C11">
        <v>2018</v>
      </c>
      <c r="D11">
        <v>2019</v>
      </c>
      <c r="E11" t="s">
        <v>141</v>
      </c>
      <c r="F11" t="str">
        <f>CONCATENATE(C11,$E$11,D11)</f>
        <v>2018 / 2019</v>
      </c>
    </row>
    <row r="12" spans="1:7">
      <c r="C12">
        <v>2019</v>
      </c>
      <c r="D12">
        <v>2020</v>
      </c>
      <c r="F12" t="str">
        <f t="shared" ref="F12:F38" si="0">CONCATENATE(C12,$E$11,D12)</f>
        <v>2019 / 2020</v>
      </c>
    </row>
    <row r="13" spans="1:7">
      <c r="C13">
        <v>2020</v>
      </c>
      <c r="D13">
        <v>2021</v>
      </c>
      <c r="F13" t="str">
        <f t="shared" si="0"/>
        <v>2020 / 2021</v>
      </c>
    </row>
    <row r="14" spans="1:7">
      <c r="C14">
        <v>2021</v>
      </c>
      <c r="D14">
        <v>2022</v>
      </c>
      <c r="F14" t="str">
        <f t="shared" si="0"/>
        <v>2021 / 2022</v>
      </c>
    </row>
    <row r="15" spans="1:7">
      <c r="C15">
        <v>2022</v>
      </c>
      <c r="D15">
        <v>2023</v>
      </c>
      <c r="F15" t="str">
        <f t="shared" si="0"/>
        <v>2022 / 2023</v>
      </c>
    </row>
    <row r="16" spans="1:7">
      <c r="C16">
        <v>2023</v>
      </c>
      <c r="D16">
        <v>2024</v>
      </c>
      <c r="F16" t="str">
        <f t="shared" si="0"/>
        <v>2023 / 2024</v>
      </c>
    </row>
    <row r="17" spans="3:6">
      <c r="C17">
        <v>2024</v>
      </c>
      <c r="D17">
        <v>2025</v>
      </c>
      <c r="F17" t="str">
        <f t="shared" si="0"/>
        <v>2024 / 2025</v>
      </c>
    </row>
    <row r="18" spans="3:6">
      <c r="C18">
        <v>2025</v>
      </c>
      <c r="D18">
        <v>2026</v>
      </c>
      <c r="F18" t="str">
        <f t="shared" si="0"/>
        <v>2025 / 2026</v>
      </c>
    </row>
    <row r="19" spans="3:6">
      <c r="C19">
        <v>2026</v>
      </c>
      <c r="D19">
        <v>2027</v>
      </c>
      <c r="F19" t="str">
        <f t="shared" si="0"/>
        <v>2026 / 2027</v>
      </c>
    </row>
    <row r="20" spans="3:6">
      <c r="C20">
        <v>2027</v>
      </c>
      <c r="D20">
        <v>2028</v>
      </c>
      <c r="F20" t="str">
        <f t="shared" si="0"/>
        <v>2027 / 2028</v>
      </c>
    </row>
    <row r="21" spans="3:6">
      <c r="C21">
        <v>2028</v>
      </c>
      <c r="D21">
        <v>2029</v>
      </c>
      <c r="F21" t="str">
        <f t="shared" si="0"/>
        <v>2028 / 2029</v>
      </c>
    </row>
    <row r="22" spans="3:6">
      <c r="C22">
        <v>2029</v>
      </c>
      <c r="D22">
        <v>2030</v>
      </c>
      <c r="F22" t="str">
        <f t="shared" si="0"/>
        <v>2029 / 2030</v>
      </c>
    </row>
    <row r="23" spans="3:6">
      <c r="C23">
        <v>2030</v>
      </c>
      <c r="D23">
        <v>2031</v>
      </c>
      <c r="F23" t="str">
        <f t="shared" si="0"/>
        <v>2030 / 2031</v>
      </c>
    </row>
    <row r="24" spans="3:6">
      <c r="C24">
        <v>2031</v>
      </c>
      <c r="D24">
        <v>2032</v>
      </c>
      <c r="F24" t="str">
        <f t="shared" si="0"/>
        <v>2031 / 2032</v>
      </c>
    </row>
    <row r="25" spans="3:6">
      <c r="C25">
        <v>2032</v>
      </c>
      <c r="D25">
        <v>2033</v>
      </c>
      <c r="F25" t="str">
        <f t="shared" si="0"/>
        <v>2032 / 2033</v>
      </c>
    </row>
    <row r="26" spans="3:6">
      <c r="C26">
        <v>2033</v>
      </c>
      <c r="D26">
        <v>2034</v>
      </c>
      <c r="F26" t="str">
        <f t="shared" si="0"/>
        <v>2033 / 2034</v>
      </c>
    </row>
    <row r="27" spans="3:6">
      <c r="C27">
        <v>2034</v>
      </c>
      <c r="D27">
        <v>2035</v>
      </c>
      <c r="F27" t="str">
        <f t="shared" si="0"/>
        <v>2034 / 2035</v>
      </c>
    </row>
    <row r="28" spans="3:6">
      <c r="C28">
        <v>2035</v>
      </c>
      <c r="D28">
        <v>2036</v>
      </c>
      <c r="F28" t="str">
        <f t="shared" si="0"/>
        <v>2035 / 2036</v>
      </c>
    </row>
    <row r="29" spans="3:6">
      <c r="C29">
        <v>2036</v>
      </c>
      <c r="D29">
        <v>2037</v>
      </c>
      <c r="F29" t="str">
        <f t="shared" si="0"/>
        <v>2036 / 2037</v>
      </c>
    </row>
    <row r="30" spans="3:6">
      <c r="C30">
        <v>2037</v>
      </c>
      <c r="D30">
        <v>2038</v>
      </c>
      <c r="F30" t="str">
        <f t="shared" si="0"/>
        <v>2037 / 2038</v>
      </c>
    </row>
    <row r="31" spans="3:6">
      <c r="C31">
        <v>2038</v>
      </c>
      <c r="D31">
        <v>2039</v>
      </c>
      <c r="F31" t="str">
        <f t="shared" si="0"/>
        <v>2038 / 2039</v>
      </c>
    </row>
    <row r="32" spans="3:6">
      <c r="C32">
        <v>2039</v>
      </c>
      <c r="D32">
        <v>2040</v>
      </c>
      <c r="F32" t="str">
        <f t="shared" si="0"/>
        <v>2039 / 2040</v>
      </c>
    </row>
    <row r="33" spans="3:6">
      <c r="C33">
        <v>2040</v>
      </c>
      <c r="D33">
        <v>2041</v>
      </c>
      <c r="F33" t="str">
        <f t="shared" si="0"/>
        <v>2040 / 2041</v>
      </c>
    </row>
    <row r="34" spans="3:6">
      <c r="C34">
        <v>2041</v>
      </c>
      <c r="D34">
        <v>2042</v>
      </c>
      <c r="F34" t="str">
        <f t="shared" si="0"/>
        <v>2041 / 2042</v>
      </c>
    </row>
    <row r="35" spans="3:6">
      <c r="C35">
        <v>2042</v>
      </c>
      <c r="D35">
        <v>2043</v>
      </c>
      <c r="F35" t="str">
        <f t="shared" si="0"/>
        <v>2042 / 2043</v>
      </c>
    </row>
    <row r="36" spans="3:6">
      <c r="C36">
        <v>2043</v>
      </c>
      <c r="D36">
        <v>2044</v>
      </c>
      <c r="F36" t="str">
        <f t="shared" si="0"/>
        <v>2043 / 2044</v>
      </c>
    </row>
    <row r="37" spans="3:6">
      <c r="C37">
        <v>2044</v>
      </c>
      <c r="D37">
        <v>2045</v>
      </c>
      <c r="F37" t="str">
        <f t="shared" si="0"/>
        <v>2044 / 2045</v>
      </c>
    </row>
    <row r="38" spans="3:6">
      <c r="C38">
        <v>2045</v>
      </c>
      <c r="D38">
        <v>2046</v>
      </c>
      <c r="F38" t="str">
        <f t="shared" si="0"/>
        <v>2045 / 2046</v>
      </c>
    </row>
  </sheetData>
  <sheetProtection algorithmName="SHA-512" hashValue="qZ+XQ8q8C6q6lLtgUNcsgF+g0TXC+I7A8QoFaKJgSZqwg7/EGA42BNSmfPIhCTgV5iULBZsAya+/l8divuC3dg==" saltValue="SHLtYLcqNZKW+DKEt4hioQ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0E297CEFB7AF458EB4307F6A410B6C" ma:contentTypeVersion="6" ma:contentTypeDescription="Skapa ett nytt dokument." ma:contentTypeScope="" ma:versionID="cbc7b3a6a180413401115ecdd3a8375c">
  <xsd:schema xmlns:xsd="http://www.w3.org/2001/XMLSchema" xmlns:xs="http://www.w3.org/2001/XMLSchema" xmlns:p="http://schemas.microsoft.com/office/2006/metadata/properties" xmlns:ns2="9e3acb30-f9de-4353-8fcb-b9103b7d5844" targetNamespace="http://schemas.microsoft.com/office/2006/metadata/properties" ma:root="true" ma:fieldsID="c370fb1db9aecd6b101b4b6a17055fcd" ns2:_="">
    <xsd:import namespace="9e3acb30-f9de-4353-8fcb-b9103b7d58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acb30-f9de-4353-8fcb-b9103b7d5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282694-B157-4295-AE23-A2FD1A8A58C2}"/>
</file>

<file path=customXml/itemProps2.xml><?xml version="1.0" encoding="utf-8"?>
<ds:datastoreItem xmlns:ds="http://schemas.openxmlformats.org/officeDocument/2006/customXml" ds:itemID="{9F0951C5-081C-4B3B-A273-64D37D89FBF0}"/>
</file>

<file path=customXml/itemProps3.xml><?xml version="1.0" encoding="utf-8"?>
<ds:datastoreItem xmlns:ds="http://schemas.openxmlformats.org/officeDocument/2006/customXml" ds:itemID="{D40B3656-C450-4954-A323-7BD24741F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Viktor Klasson</dc:creator>
  <cp:keywords/>
  <dc:description/>
  <cp:lastModifiedBy/>
  <cp:revision/>
  <dcterms:created xsi:type="dcterms:W3CDTF">2019-03-17T01:13:45Z</dcterms:created>
  <dcterms:modified xsi:type="dcterms:W3CDTF">2025-03-18T13:47:51Z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0x010100680E297CEFB7AF458EB4307F6A410B6C</vt:lpwstr>
  </property>
  <property fmtid="{D5CDD505-2E9C-101B-9397-08002B2CF9AE}" pid="3" name="Order">
    <vt:r8>343500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