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1"/>
  <workbookPr/>
  <mc:AlternateContent xmlns:mc="http://schemas.openxmlformats.org/markup-compatibility/2006">
    <mc:Choice Requires="x15">
      <x15ac:absPath xmlns:x15ac="http://schemas.microsoft.com/office/spreadsheetml/2010/11/ac" url="https://sverigeselevkarer994-my.sharepoint.com/personal/simon_wreland_sverigeselevkarer_se/Documents/"/>
    </mc:Choice>
  </mc:AlternateContent>
  <xr:revisionPtr revIDLastSave="0" documentId="8_{F9B579C6-0E4C-42EB-BC6D-F4A6468A5663}" xr6:coauthVersionLast="47" xr6:coauthVersionMax="47" xr10:uidLastSave="{00000000-0000-0000-0000-000000000000}"/>
  <bookViews>
    <workbookView xWindow="-110" yWindow="-110" windowWidth="19420" windowHeight="10420" firstSheet="4" activeTab="2" xr2:uid="{6014102F-43AB-49CF-B22E-B7CF84AF6BAC}"/>
  </bookViews>
  <sheets>
    <sheet name="GUIDER" sheetId="6" r:id="rId1"/>
    <sheet name="GRUNDUPPGIFTER" sheetId="3" r:id="rId2"/>
    <sheet name="BOKFÖRING" sheetId="2" r:id="rId3"/>
    <sheet name="BOKSLUT" sheetId="4" r:id="rId4"/>
    <sheet name="STATISTIK" sheetId="5" r:id="rId5"/>
    <sheet name="Behind the scenes (RÖR EJ)" sheetId="1" state="hidden" r:id="rId6"/>
  </sheets>
  <externalReferences>
    <externalReference r:id="rId7"/>
  </externalReferences>
  <definedNames>
    <definedName name="_xlnm._FilterDatabase" localSheetId="2" hidden="1">BOKFÖRING!$O$16:$O$17</definedName>
    <definedName name="Ansvarig">[1]ÖVERSIKT!$C$12</definedName>
    <definedName name="Bankkonto_in">'Behind the scenes (RÖR EJ)'!$C$3:$C$10</definedName>
    <definedName name="Bankkonto_ut">'Behind the scenes (RÖR EJ)'!$D$3:$D$10</definedName>
    <definedName name="Beskriv_bankkonto_in">'Behind the scenes (RÖR EJ)'!$C$15:$C$22</definedName>
    <definedName name="Beskriv_bankkonto_ut">'Behind the scenes (RÖR EJ)'!$D$15:$D$22</definedName>
    <definedName name="Beskriv_handkassa_in">'Behind the scenes (RÖR EJ)'!$E$15:$E$23</definedName>
    <definedName name="Beskriv_handkassa_ut">'Behind the scenes (RÖR EJ)'!$F$15:$F$23</definedName>
    <definedName name="Beskriv_insättning">'Behind the scenes (RÖR EJ)'!$G$15</definedName>
    <definedName name="Beskriv_uttag">'Behind the scenes (RÖR EJ)'!$H$15</definedName>
    <definedName name="Elevkår">[1]ÖVERSIKT!$C$6</definedName>
    <definedName name="Handkassa_in">'Behind the scenes (RÖR EJ)'!$E$3:$E$11</definedName>
    <definedName name="Handkassa_ut">'Behind the scenes (RÖR EJ)'!$F$3:$F$11</definedName>
    <definedName name="IngåendeBanksaldo">[1]ÖVERSIKT!$E$15</definedName>
    <definedName name="Insättning">'Behind the scenes (RÖR EJ)'!$G$3</definedName>
    <definedName name="Orgnummer">[1]ÖVERSIKT!$C$8</definedName>
    <definedName name="Redovisningsår">[1]ÖVERSIKT!$C$10</definedName>
    <definedName name="Skulder">[1]ÖVERSIKT!$E$21</definedName>
    <definedName name="Tillgångar">[1]ÖVERSIKT!$E$19</definedName>
    <definedName name="_xlnm.Print_Area" localSheetId="3">BOKSLUT!$E$2:$I$54</definedName>
    <definedName name="Uttag">'Behind the scenes (RÖR EJ)'!$H$3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 i="4" l="1"/>
  <c r="M11" i="5"/>
  <c r="M9" i="5"/>
  <c r="M10" i="5"/>
  <c r="F11" i="5"/>
  <c r="F10" i="5"/>
  <c r="F9" i="5"/>
  <c r="L2" i="2"/>
  <c r="L3" i="2"/>
  <c r="L4" i="2"/>
  <c r="L5" i="2"/>
  <c r="L6" i="2"/>
  <c r="L7" i="2"/>
  <c r="L8" i="2"/>
  <c r="L9" i="2"/>
  <c r="L10" i="2"/>
  <c r="L11" i="2"/>
  <c r="L12" i="2"/>
  <c r="L13" i="2"/>
  <c r="L14" i="2"/>
  <c r="L15" i="2"/>
  <c r="L16" i="2"/>
  <c r="L17" i="2"/>
  <c r="L18" i="2"/>
  <c r="L19" i="2"/>
  <c r="L20" i="2"/>
  <c r="L21" i="2"/>
  <c r="L22" i="2"/>
  <c r="L23" i="2"/>
  <c r="L24" i="2"/>
  <c r="L25" i="2"/>
  <c r="L26" i="2"/>
  <c r="L27" i="2"/>
  <c r="L28" i="2"/>
  <c r="L29" i="2"/>
  <c r="L30" i="2"/>
  <c r="L31" i="2"/>
  <c r="L32" i="2"/>
  <c r="L33" i="2"/>
  <c r="L34" i="2"/>
  <c r="L35" i="2"/>
  <c r="L36" i="2"/>
  <c r="L37" i="2"/>
  <c r="L38" i="2"/>
  <c r="L39" i="2"/>
  <c r="L40" i="2"/>
  <c r="L41" i="2"/>
  <c r="L42" i="2"/>
  <c r="L43" i="2"/>
  <c r="L44" i="2"/>
  <c r="L45" i="2"/>
  <c r="L46" i="2"/>
  <c r="L47" i="2"/>
  <c r="L48" i="2"/>
  <c r="L49" i="2"/>
  <c r="L50" i="2"/>
  <c r="L51" i="2"/>
  <c r="L52" i="2"/>
  <c r="L53" i="2"/>
  <c r="L54" i="2"/>
  <c r="L55" i="2"/>
  <c r="L56" i="2"/>
  <c r="L57" i="2"/>
  <c r="L58" i="2"/>
  <c r="L59" i="2"/>
  <c r="L60" i="2"/>
  <c r="L61" i="2"/>
  <c r="L62" i="2"/>
  <c r="L63" i="2"/>
  <c r="L64" i="2"/>
  <c r="L65" i="2"/>
  <c r="L66" i="2"/>
  <c r="L67" i="2"/>
  <c r="L68" i="2"/>
  <c r="L69" i="2"/>
  <c r="L70" i="2"/>
  <c r="L71" i="2"/>
  <c r="L72" i="2"/>
  <c r="L73" i="2"/>
  <c r="L74" i="2"/>
  <c r="L75" i="2"/>
  <c r="L76" i="2"/>
  <c r="L77" i="2"/>
  <c r="L78" i="2"/>
  <c r="L79" i="2"/>
  <c r="L80" i="2"/>
  <c r="L81" i="2"/>
  <c r="L82" i="2"/>
  <c r="L83" i="2"/>
  <c r="L84" i="2"/>
  <c r="L85" i="2"/>
  <c r="L86" i="2"/>
  <c r="L87" i="2"/>
  <c r="L88" i="2"/>
  <c r="L89" i="2"/>
  <c r="L90" i="2"/>
  <c r="L91" i="2"/>
  <c r="L92" i="2"/>
  <c r="L93" i="2"/>
  <c r="L94" i="2"/>
  <c r="L95" i="2"/>
  <c r="L96" i="2"/>
  <c r="L97" i="2"/>
  <c r="L98" i="2"/>
  <c r="L99" i="2"/>
  <c r="L100" i="2"/>
  <c r="L101" i="2"/>
  <c r="L102" i="2"/>
  <c r="L103" i="2"/>
  <c r="L104" i="2"/>
  <c r="L105" i="2"/>
  <c r="L106" i="2"/>
  <c r="L107" i="2"/>
  <c r="L108" i="2"/>
  <c r="L109" i="2"/>
  <c r="L110" i="2"/>
  <c r="L111" i="2"/>
  <c r="L112" i="2"/>
  <c r="L113" i="2"/>
  <c r="L114" i="2"/>
  <c r="L115" i="2"/>
  <c r="L116" i="2"/>
  <c r="L117" i="2"/>
  <c r="L118" i="2"/>
  <c r="L119" i="2"/>
  <c r="L120" i="2"/>
  <c r="L121" i="2"/>
  <c r="L122" i="2"/>
  <c r="L123" i="2"/>
  <c r="L124" i="2"/>
  <c r="L125" i="2"/>
  <c r="L126" i="2"/>
  <c r="L127" i="2"/>
  <c r="L128" i="2"/>
  <c r="L129" i="2"/>
  <c r="L130" i="2"/>
  <c r="L131" i="2"/>
  <c r="L132" i="2"/>
  <c r="L133" i="2"/>
  <c r="L134" i="2"/>
  <c r="L135" i="2"/>
  <c r="L136" i="2"/>
  <c r="L137" i="2"/>
  <c r="L138" i="2"/>
  <c r="L139" i="2"/>
  <c r="L140" i="2"/>
  <c r="L141" i="2"/>
  <c r="L142" i="2"/>
  <c r="L143" i="2"/>
  <c r="L144" i="2"/>
  <c r="L145" i="2"/>
  <c r="L146" i="2"/>
  <c r="L147" i="2"/>
  <c r="L148" i="2"/>
  <c r="L149" i="2"/>
  <c r="L150" i="2"/>
  <c r="L151" i="2"/>
  <c r="L152" i="2"/>
  <c r="L153" i="2"/>
  <c r="L154" i="2"/>
  <c r="L155" i="2"/>
  <c r="L156" i="2"/>
  <c r="L157" i="2"/>
  <c r="L158" i="2"/>
  <c r="L159" i="2"/>
  <c r="L160" i="2"/>
  <c r="L161" i="2"/>
  <c r="L162" i="2"/>
  <c r="L163" i="2"/>
  <c r="L164" i="2"/>
  <c r="L165" i="2"/>
  <c r="L166" i="2"/>
  <c r="L167" i="2"/>
  <c r="L168" i="2"/>
  <c r="L169" i="2"/>
  <c r="L170" i="2"/>
  <c r="L171" i="2"/>
  <c r="L172" i="2"/>
  <c r="L173" i="2"/>
  <c r="L174" i="2"/>
  <c r="L175" i="2"/>
  <c r="L176" i="2"/>
  <c r="L177" i="2"/>
  <c r="L178" i="2"/>
  <c r="L179" i="2"/>
  <c r="L180" i="2"/>
  <c r="L181" i="2"/>
  <c r="L182" i="2"/>
  <c r="L183" i="2"/>
  <c r="L184" i="2"/>
  <c r="L185" i="2"/>
  <c r="L186" i="2"/>
  <c r="L187" i="2"/>
  <c r="L188" i="2"/>
  <c r="L189" i="2"/>
  <c r="L190" i="2"/>
  <c r="L191" i="2"/>
  <c r="L192" i="2"/>
  <c r="L193" i="2"/>
  <c r="L194" i="2"/>
  <c r="L195" i="2"/>
  <c r="L196" i="2"/>
  <c r="L197" i="2"/>
  <c r="L198" i="2"/>
  <c r="L199" i="2"/>
  <c r="L200" i="2"/>
  <c r="L201" i="2"/>
  <c r="E63" i="6" a="1"/>
  <c r="E63" i="6" l="1"/>
  <c r="V50" i="5"/>
  <c r="V49" i="5"/>
  <c r="V48" i="5"/>
  <c r="V47" i="5"/>
  <c r="V46" i="5"/>
  <c r="V45" i="5"/>
  <c r="V44" i="5"/>
  <c r="V43" i="5"/>
  <c r="V42" i="5"/>
  <c r="V41" i="5"/>
  <c r="V40" i="5"/>
  <c r="V39" i="5"/>
  <c r="V36" i="5"/>
  <c r="V35" i="5"/>
  <c r="V34" i="5"/>
  <c r="V33" i="5"/>
  <c r="V32" i="5"/>
  <c r="V31" i="5"/>
  <c r="V30" i="5"/>
  <c r="V29" i="5"/>
  <c r="V28" i="5"/>
  <c r="V27" i="5"/>
  <c r="V26" i="5"/>
  <c r="V25" i="5"/>
  <c r="V21" i="5"/>
  <c r="V20" i="5"/>
  <c r="V19" i="5"/>
  <c r="V18" i="5"/>
  <c r="V17" i="5"/>
  <c r="V16" i="5"/>
  <c r="V15" i="5"/>
  <c r="V14" i="5"/>
  <c r="V10" i="5"/>
  <c r="V9" i="5"/>
  <c r="V8" i="5"/>
  <c r="V7" i="5"/>
  <c r="V6" i="5"/>
  <c r="V5" i="5"/>
  <c r="V4" i="5"/>
  <c r="V3" i="5"/>
  <c r="V22" i="5" l="1"/>
  <c r="V11" i="5"/>
  <c r="H45" i="4" l="1"/>
  <c r="H46" i="4" s="1"/>
  <c r="H40" i="4"/>
  <c r="H39" i="4"/>
  <c r="H41" i="4"/>
  <c r="H31" i="4"/>
  <c r="H30" i="4"/>
  <c r="H29" i="4"/>
  <c r="H28" i="4"/>
  <c r="H27" i="4"/>
  <c r="H26" i="4"/>
  <c r="H25" i="4"/>
  <c r="H24" i="4"/>
  <c r="H20" i="4"/>
  <c r="H19" i="4"/>
  <c r="H18" i="4"/>
  <c r="H17" i="4"/>
  <c r="H16" i="4"/>
  <c r="H15" i="4"/>
  <c r="H14" i="4"/>
  <c r="H13" i="4"/>
  <c r="E5" i="4"/>
  <c r="F53" i="4"/>
  <c r="H42" i="4" l="1"/>
  <c r="H48" i="4" s="1"/>
  <c r="H32" i="4"/>
  <c r="H21" i="4"/>
  <c r="H34" i="4"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<sst xmlns="http://schemas.openxmlformats.org/spreadsheetml/2006/main" count="202" uniqueCount="110">
  <si>
    <t>GUIDER &amp; FAQ</t>
  </si>
  <si>
    <r>
      <rPr>
        <b/>
        <sz val="14"/>
        <color theme="0"/>
        <rFont val="Aptos Display"/>
        <family val="2"/>
        <scheme val="major"/>
      </rPr>
      <t>TIPS!</t>
    </r>
    <r>
      <rPr>
        <sz val="14"/>
        <color theme="0"/>
        <rFont val="Aptos Display"/>
        <family val="2"/>
        <scheme val="major"/>
      </rPr>
      <t xml:space="preserve"> </t>
    </r>
    <r>
      <rPr>
        <sz val="11"/>
        <color theme="0"/>
        <rFont val="Aptos Display"/>
        <family val="2"/>
        <scheme val="major"/>
      </rPr>
      <t>Det finns 6 olika typer av intäkter och utgifter som ni kan välja mellan. Varje typ av intäkt och utgift har sedan ett par kategorier som kan väljas tillsammans med de. Tryck nedan för beskrivningar!</t>
    </r>
  </si>
  <si>
    <t>VÄLJ TYP AV INTÄKT/UTGIFT     --&gt;      --&gt;</t>
  </si>
  <si>
    <t>Beskriv_bankkonto_ut</t>
  </si>
  <si>
    <t>GRUNDUPPGIFTER</t>
  </si>
  <si>
    <t>INFORMATION OM ELEVKÅREN:</t>
  </si>
  <si>
    <t>Elevkår</t>
  </si>
  <si>
    <t>Organisationsnummer</t>
  </si>
  <si>
    <t>Räkenskapsår</t>
  </si>
  <si>
    <t>Ekonomiansvarig</t>
  </si>
  <si>
    <t>INFORMATION OM BANKSTATUS:</t>
  </si>
  <si>
    <t>Ingående banksaldo</t>
  </si>
  <si>
    <t>Ingående handkassa</t>
  </si>
  <si>
    <t>Övriga tillgångar</t>
  </si>
  <si>
    <t>Skulder</t>
  </si>
  <si>
    <t>INTÄKT/UTGIFT</t>
  </si>
  <si>
    <t>KATEGORI</t>
  </si>
  <si>
    <t>BESKRIVNING</t>
  </si>
  <si>
    <t>DATUM</t>
  </si>
  <si>
    <t>V-NR</t>
  </si>
  <si>
    <t>BELOPP</t>
  </si>
  <si>
    <t>KVITTO</t>
  </si>
  <si>
    <t>STATUS</t>
  </si>
  <si>
    <t>RESULTATRÄKNING</t>
  </si>
  <si>
    <t>Intäkter</t>
  </si>
  <si>
    <t>Bidrag</t>
  </si>
  <si>
    <t>Bidrag från Sveriges Elevkårer</t>
  </si>
  <si>
    <t>Bildning</t>
  </si>
  <si>
    <t>Event</t>
  </si>
  <si>
    <t>Lobbying</t>
  </si>
  <si>
    <t>Medlemsavgift</t>
  </si>
  <si>
    <t>Service</t>
  </si>
  <si>
    <t>Övrigt</t>
  </si>
  <si>
    <t>Summa intäkter</t>
  </si>
  <si>
    <t>Utgifter</t>
  </si>
  <si>
    <t>Bidrag till föreningar</t>
  </si>
  <si>
    <t>Kårrum</t>
  </si>
  <si>
    <t>Resor</t>
  </si>
  <si>
    <t>Summa utgifter</t>
  </si>
  <si>
    <t>Årets resultat</t>
  </si>
  <si>
    <t>BALANSRÄKNING</t>
  </si>
  <si>
    <t>Tillgångar</t>
  </si>
  <si>
    <t>Bankkonto</t>
  </si>
  <si>
    <t>Handkassa</t>
  </si>
  <si>
    <t>Summa tillgångar</t>
  </si>
  <si>
    <t>Summa skulder</t>
  </si>
  <si>
    <t>Totala tillgångar och skulder</t>
  </si>
  <si>
    <t>ÖVERSIKT</t>
  </si>
  <si>
    <t>INTÄKTER</t>
  </si>
  <si>
    <t>Bidrag från SEK</t>
  </si>
  <si>
    <t>RESULTAT</t>
  </si>
  <si>
    <t>SALDO</t>
  </si>
  <si>
    <t>SUMMA:</t>
  </si>
  <si>
    <t>UTGIFTER</t>
  </si>
  <si>
    <t>Månad</t>
  </si>
  <si>
    <t>Januari</t>
  </si>
  <si>
    <t>Februari</t>
  </si>
  <si>
    <t>Mars</t>
  </si>
  <si>
    <t>April</t>
  </si>
  <si>
    <t>Maj</t>
  </si>
  <si>
    <t>Juni</t>
  </si>
  <si>
    <t>Juli</t>
  </si>
  <si>
    <t>Augusti</t>
  </si>
  <si>
    <t>September</t>
  </si>
  <si>
    <t>Oktober</t>
  </si>
  <si>
    <t>November</t>
  </si>
  <si>
    <t>December</t>
  </si>
  <si>
    <t>Bankkonto_in</t>
  </si>
  <si>
    <t>Bankkonto_ut</t>
  </si>
  <si>
    <t>Handkassa_in</t>
  </si>
  <si>
    <t>Handkassa_ut</t>
  </si>
  <si>
    <t>Insättning</t>
  </si>
  <si>
    <t>Uttag</t>
  </si>
  <si>
    <t>Insättning till konto</t>
  </si>
  <si>
    <t>Uttag från konto</t>
  </si>
  <si>
    <t>Presentkort</t>
  </si>
  <si>
    <t>Beskriv_bankkonto_in</t>
  </si>
  <si>
    <t>Beskriv_handkassa_in</t>
  </si>
  <si>
    <t>Beskriv_handkassa_ut</t>
  </si>
  <si>
    <t>Beskriv_insättning</t>
  </si>
  <si>
    <t>Beskriv_uttag</t>
  </si>
  <si>
    <r>
      <rPr>
        <b/>
        <sz val="11"/>
        <rFont val="Calibri"/>
        <family val="2"/>
      </rPr>
      <t>Bidrag</t>
    </r>
    <r>
      <rPr>
        <sz val="11"/>
        <rFont val="Calibri"/>
        <family val="2"/>
      </rPr>
      <t xml:space="preserve"> = intäkter i form av bidrag som ni får av någon, exempelvis skolan</t>
    </r>
  </si>
  <si>
    <r>
      <rPr>
        <b/>
        <sz val="11"/>
        <rFont val="Calibri"/>
        <family val="2"/>
      </rPr>
      <t>Bidrag till föreningar</t>
    </r>
    <r>
      <rPr>
        <sz val="11"/>
        <rFont val="Calibri"/>
        <family val="2"/>
      </rPr>
      <t xml:space="preserve"> = bidrag som ni betalar ut till kårföreningar</t>
    </r>
  </si>
  <si>
    <r>
      <rPr>
        <b/>
        <sz val="11"/>
        <rFont val="Calibri"/>
        <family val="2"/>
      </rPr>
      <t>Bidrag</t>
    </r>
    <r>
      <rPr>
        <sz val="11"/>
        <rFont val="Calibri"/>
        <family val="2"/>
      </rPr>
      <t xml:space="preserve"> = intäkter i form av bidrag som ni får av någon, exempelvis skolan, i kontanter</t>
    </r>
  </si>
  <si>
    <r>
      <rPr>
        <b/>
        <sz val="11"/>
        <rFont val="Calibri"/>
        <family val="2"/>
      </rPr>
      <t>Bidrag till föreningar</t>
    </r>
    <r>
      <rPr>
        <sz val="11"/>
        <rFont val="Calibri"/>
        <family val="2"/>
      </rPr>
      <t xml:space="preserve"> = bidrag som ni betalar ut till kårföreningar i kontanter</t>
    </r>
  </si>
  <si>
    <r>
      <rPr>
        <b/>
        <sz val="11"/>
        <color theme="1"/>
        <rFont val="Calibri"/>
        <family val="2"/>
      </rPr>
      <t>Insättning till konto</t>
    </r>
    <r>
      <rPr>
        <sz val="11"/>
        <color theme="1"/>
        <rFont val="Calibri"/>
        <family val="2"/>
      </rPr>
      <t xml:space="preserve"> = när ni sätter in kontanter på ert bankkonto</t>
    </r>
  </si>
  <si>
    <r>
      <rPr>
        <b/>
        <sz val="11"/>
        <color theme="1"/>
        <rFont val="Calibri"/>
        <family val="2"/>
      </rPr>
      <t>Uttag från konto</t>
    </r>
    <r>
      <rPr>
        <sz val="11"/>
        <color theme="1"/>
        <rFont val="Calibri"/>
        <family val="2"/>
      </rPr>
      <t xml:space="preserve"> = när ni tar ut kontanter från ert bankkonto</t>
    </r>
  </si>
  <si>
    <r>
      <rPr>
        <b/>
        <sz val="11"/>
        <rFont val="Calibri"/>
        <family val="2"/>
      </rPr>
      <t>Bidrag från Sveriges Elevkårer</t>
    </r>
    <r>
      <rPr>
        <sz val="11"/>
        <rFont val="Calibri"/>
        <family val="2"/>
      </rPr>
      <t xml:space="preserve"> = intäkt i form av det årliga bidraget från Sveriges Elevkårer</t>
    </r>
  </si>
  <si>
    <r>
      <rPr>
        <b/>
        <sz val="11"/>
        <rFont val="Calibri"/>
        <family val="2"/>
      </rPr>
      <t>Bildning</t>
    </r>
    <r>
      <rPr>
        <sz val="11"/>
        <rFont val="Calibri"/>
        <family val="2"/>
      </rPr>
      <t xml:space="preserve"> = utgifter från bildningsarrangemang</t>
    </r>
  </si>
  <si>
    <r>
      <rPr>
        <b/>
        <sz val="11"/>
        <rFont val="Calibri"/>
        <family val="2"/>
      </rPr>
      <t>Bildning</t>
    </r>
    <r>
      <rPr>
        <sz val="11"/>
        <rFont val="Calibri"/>
        <family val="2"/>
      </rPr>
      <t xml:space="preserve"> = utgifter från bildningsarrangemang ni betalar kontant</t>
    </r>
  </si>
  <si>
    <r>
      <rPr>
        <b/>
        <sz val="11"/>
        <rFont val="Calibri"/>
        <family val="2"/>
      </rPr>
      <t>Bildning</t>
    </r>
    <r>
      <rPr>
        <sz val="11"/>
        <rFont val="Calibri"/>
        <family val="2"/>
      </rPr>
      <t xml:space="preserve"> = intäkter från bildningsarrangemang</t>
    </r>
  </si>
  <si>
    <r>
      <rPr>
        <b/>
        <sz val="11"/>
        <rFont val="Calibri"/>
        <family val="2"/>
      </rPr>
      <t>Event</t>
    </r>
    <r>
      <rPr>
        <sz val="11"/>
        <rFont val="Calibri"/>
        <family val="2"/>
      </rPr>
      <t xml:space="preserve"> = utgifter från event, ex lokalhyra för en fest</t>
    </r>
  </si>
  <si>
    <r>
      <rPr>
        <b/>
        <sz val="11"/>
        <rFont val="Calibri"/>
        <family val="2"/>
      </rPr>
      <t>Event</t>
    </r>
    <r>
      <rPr>
        <sz val="11"/>
        <rFont val="Calibri"/>
        <family val="2"/>
      </rPr>
      <t xml:space="preserve"> = utgifter från event ni betalar kontant, ex lokalhyra för en fest</t>
    </r>
  </si>
  <si>
    <r>
      <rPr>
        <b/>
        <sz val="11"/>
        <rFont val="Calibri"/>
        <family val="2"/>
      </rPr>
      <t>Event</t>
    </r>
    <r>
      <rPr>
        <sz val="11"/>
        <rFont val="Calibri"/>
        <family val="2"/>
      </rPr>
      <t xml:space="preserve"> = intäkter från event, exempelvis biljettförsäljning</t>
    </r>
  </si>
  <si>
    <r>
      <rPr>
        <b/>
        <sz val="11"/>
        <rFont val="Calibri"/>
        <family val="2"/>
      </rPr>
      <t>Kårrum</t>
    </r>
    <r>
      <rPr>
        <sz val="11"/>
        <rFont val="Calibri"/>
        <family val="2"/>
      </rPr>
      <t xml:space="preserve"> = utgifter kopplade till ev kårrum</t>
    </r>
  </si>
  <si>
    <r>
      <rPr>
        <b/>
        <sz val="11"/>
        <rFont val="Calibri"/>
        <family val="2"/>
      </rPr>
      <t>Kårrum</t>
    </r>
    <r>
      <rPr>
        <sz val="11"/>
        <rFont val="Calibri"/>
        <family val="2"/>
      </rPr>
      <t xml:space="preserve"> = utgifter kopplade till ev kårrum ni betalar kontant</t>
    </r>
  </si>
  <si>
    <r>
      <rPr>
        <b/>
        <sz val="11"/>
        <rFont val="Calibri"/>
        <family val="2"/>
      </rPr>
      <t>Lobbying</t>
    </r>
    <r>
      <rPr>
        <sz val="11"/>
        <rFont val="Calibri"/>
        <family val="2"/>
      </rPr>
      <t xml:space="preserve"> = intäkter från lobbyingarrangemang</t>
    </r>
  </si>
  <si>
    <r>
      <rPr>
        <b/>
        <sz val="11"/>
        <rFont val="Calibri"/>
        <family val="2"/>
      </rPr>
      <t>Lobbying</t>
    </r>
    <r>
      <rPr>
        <sz val="11"/>
        <rFont val="Calibri"/>
        <family val="2"/>
      </rPr>
      <t xml:space="preserve"> = utgifter från lobbyingverksamhet</t>
    </r>
  </si>
  <si>
    <r>
      <rPr>
        <b/>
        <sz val="11"/>
        <rFont val="Calibri"/>
        <family val="2"/>
      </rPr>
      <t>Lobbying</t>
    </r>
    <r>
      <rPr>
        <sz val="11"/>
        <rFont val="Calibri"/>
        <family val="2"/>
      </rPr>
      <t xml:space="preserve"> = utgifter från lobbyingverksamhet ni betalar kontant</t>
    </r>
  </si>
  <si>
    <r>
      <rPr>
        <b/>
        <sz val="11"/>
        <rFont val="Calibri"/>
        <family val="2"/>
      </rPr>
      <t>Medlemsavgift</t>
    </r>
    <r>
      <rPr>
        <sz val="11"/>
        <rFont val="Calibri"/>
        <family val="2"/>
      </rPr>
      <t xml:space="preserve"> = intäkter från eventuella medlemsavgifter</t>
    </r>
  </si>
  <si>
    <r>
      <rPr>
        <b/>
        <sz val="11"/>
        <rFont val="Calibri"/>
        <family val="2"/>
      </rPr>
      <t>Resor</t>
    </r>
    <r>
      <rPr>
        <sz val="11"/>
        <rFont val="Calibri"/>
        <family val="2"/>
      </rPr>
      <t xml:space="preserve"> = utgifter för resor, ex tågbiljetter</t>
    </r>
  </si>
  <si>
    <r>
      <rPr>
        <b/>
        <sz val="11"/>
        <rFont val="Calibri"/>
        <family val="2"/>
      </rPr>
      <t>Presentkort</t>
    </r>
    <r>
      <rPr>
        <sz val="11"/>
        <rFont val="Calibri"/>
        <family val="2"/>
      </rPr>
      <t xml:space="preserve"> = samtliga utgifter ni köper med ett presentkort (skriv vilken kateogri i beskrivningen)</t>
    </r>
  </si>
  <si>
    <r>
      <rPr>
        <b/>
        <sz val="11"/>
        <rFont val="Calibri"/>
        <family val="2"/>
      </rPr>
      <t>Service</t>
    </r>
    <r>
      <rPr>
        <sz val="11"/>
        <rFont val="Calibri"/>
        <family val="2"/>
      </rPr>
      <t xml:space="preserve"> = intäkter från service, exempelvis fikaförsäljning</t>
    </r>
  </si>
  <si>
    <r>
      <rPr>
        <b/>
        <sz val="11"/>
        <rFont val="Calibri"/>
        <family val="2"/>
      </rPr>
      <t>Service</t>
    </r>
    <r>
      <rPr>
        <sz val="11"/>
        <rFont val="Calibri"/>
        <family val="2"/>
      </rPr>
      <t xml:space="preserve"> = utgifter från service, ex inköp av fika</t>
    </r>
  </si>
  <si>
    <r>
      <rPr>
        <b/>
        <sz val="11"/>
        <rFont val="Calibri"/>
        <family val="2"/>
      </rPr>
      <t>Presentkort</t>
    </r>
    <r>
      <rPr>
        <sz val="11"/>
        <rFont val="Calibri"/>
        <family val="2"/>
      </rPr>
      <t xml:space="preserve"> = intäkter i form av att ni får presentkort</t>
    </r>
  </si>
  <si>
    <r>
      <rPr>
        <b/>
        <sz val="11"/>
        <rFont val="Calibri"/>
        <family val="2"/>
      </rPr>
      <t>Resor</t>
    </r>
    <r>
      <rPr>
        <sz val="11"/>
        <rFont val="Calibri"/>
        <family val="2"/>
      </rPr>
      <t xml:space="preserve"> = utgifter för resor ni betalar kontant, ex tågbiljetter</t>
    </r>
  </si>
  <si>
    <r>
      <rPr>
        <b/>
        <sz val="11"/>
        <rFont val="Calibri"/>
        <family val="2"/>
      </rPr>
      <t>Övrigt</t>
    </r>
    <r>
      <rPr>
        <sz val="11"/>
        <rFont val="Calibri"/>
        <family val="2"/>
      </rPr>
      <t xml:space="preserve"> = övriga intäkter</t>
    </r>
  </si>
  <si>
    <r>
      <rPr>
        <b/>
        <sz val="11"/>
        <rFont val="Calibri"/>
        <family val="2"/>
      </rPr>
      <t>Övrigt</t>
    </r>
    <r>
      <rPr>
        <sz val="11"/>
        <rFont val="Calibri"/>
        <family val="2"/>
      </rPr>
      <t xml:space="preserve"> = utgifter som inte passar någon annan kategori, var extra tydlig i beskrivningen!!</t>
    </r>
  </si>
  <si>
    <r>
      <rPr>
        <b/>
        <sz val="11"/>
        <rFont val="Calibri"/>
        <family val="2"/>
      </rPr>
      <t>Service</t>
    </r>
    <r>
      <rPr>
        <sz val="11"/>
        <rFont val="Calibri"/>
        <family val="2"/>
      </rPr>
      <t xml:space="preserve"> = utgifter från service ni betalar kontant, ex inköp av fika</t>
    </r>
  </si>
  <si>
    <r>
      <rPr>
        <b/>
        <sz val="11"/>
        <rFont val="Calibri"/>
        <family val="2"/>
      </rPr>
      <t>Övrigt</t>
    </r>
    <r>
      <rPr>
        <sz val="11"/>
        <rFont val="Calibri"/>
        <family val="2"/>
      </rPr>
      <t xml:space="preserve"> = utgifter ni betalar kontant som inte passar någon annan kategori, var extra tydlig i beskrivningen!!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</si>
</sst>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kr&quot;_-;\-* #,##0.00\ &quot;kr&quot;_-;_-* &quot;-&quot;??\ &quot;kr&quot;_-;_-@_-"/>
    <numFmt numFmtId="164" formatCode="#,##0.00\ &quot;kr&quot;"/>
  </numFmts>
  <fonts count="30">
    <font>
      <sz val="11"/>
      <color theme="1"/>
      <name val="Aptos Narrow"/>
      <family val="2"/>
      <scheme val="minor"/>
    </font>
    <font>
      <b/>
      <sz val="11"/>
      <color theme="1"/>
      <name val="Calibri"/>
      <family val="2"/>
    </font>
    <font>
      <sz val="11"/>
      <color theme="1"/>
      <name val="Calibri"/>
      <family val="2"/>
    </font>
    <font>
      <b/>
      <sz val="11"/>
      <name val="Calibri"/>
      <family val="2"/>
    </font>
    <font>
      <sz val="11"/>
      <color theme="1"/>
      <name val="Aptos Narrow"/>
      <family val="2"/>
      <scheme val="minor"/>
    </font>
    <font>
      <b/>
      <sz val="11"/>
      <color theme="0"/>
      <name val="Calibri"/>
      <family val="2"/>
    </font>
    <font>
      <sz val="11"/>
      <name val="Calibri"/>
      <family val="2"/>
    </font>
    <font>
      <sz val="12"/>
      <color theme="1"/>
      <name val="Calibri"/>
      <family val="2"/>
    </font>
    <font>
      <b/>
      <sz val="18"/>
      <name val="Calibri"/>
      <family val="2"/>
    </font>
    <font>
      <b/>
      <sz val="12"/>
      <name val="Calibri"/>
      <family val="2"/>
    </font>
    <font>
      <b/>
      <sz val="14"/>
      <name val="Calibri"/>
      <family val="2"/>
    </font>
    <font>
      <i/>
      <sz val="14"/>
      <color theme="0"/>
      <name val="Calibri"/>
      <family val="2"/>
    </font>
    <font>
      <b/>
      <sz val="20"/>
      <color theme="1"/>
      <name val="Calibri"/>
      <family val="2"/>
    </font>
    <font>
      <b/>
      <i/>
      <sz val="11"/>
      <color theme="1"/>
      <name val="Calibri"/>
      <family val="2"/>
    </font>
    <font>
      <b/>
      <sz val="12"/>
      <color theme="1"/>
      <name val="Calibri"/>
      <family val="2"/>
    </font>
    <font>
      <i/>
      <sz val="11"/>
      <color theme="1"/>
      <name val="Calibri"/>
      <family val="2"/>
    </font>
    <font>
      <i/>
      <sz val="11"/>
      <color rgb="FFFF0000"/>
      <name val="Calibri"/>
      <family val="2"/>
    </font>
    <font>
      <i/>
      <sz val="11"/>
      <color rgb="FFFF0000"/>
      <name val="Aptos Narrow"/>
      <family val="2"/>
      <scheme val="minor"/>
    </font>
    <font>
      <b/>
      <sz val="18"/>
      <color theme="1"/>
      <name val="Aptos Display"/>
      <family val="2"/>
      <scheme val="major"/>
    </font>
    <font>
      <b/>
      <sz val="20"/>
      <color theme="0"/>
      <name val="Aptos Display"/>
      <family val="2"/>
      <scheme val="major"/>
    </font>
    <font>
      <b/>
      <sz val="11"/>
      <color theme="1"/>
      <name val="Aptos Display"/>
      <family val="2"/>
      <scheme val="major"/>
    </font>
    <font>
      <sz val="8"/>
      <name val="Aptos Narrow"/>
      <family val="2"/>
      <scheme val="minor"/>
    </font>
    <font>
      <u/>
      <sz val="11"/>
      <color theme="10"/>
      <name val="Aptos Narrow"/>
      <family val="2"/>
      <scheme val="minor"/>
    </font>
    <font>
      <i/>
      <sz val="15"/>
      <color theme="0"/>
      <name val="Aptos Narrow"/>
      <family val="2"/>
      <scheme val="minor"/>
    </font>
    <font>
      <sz val="11"/>
      <color rgb="FFFF0000"/>
      <name val="Aptos Narrow"/>
      <family val="2"/>
      <scheme val="minor"/>
    </font>
    <font>
      <b/>
      <sz val="11"/>
      <color rgb="FFFF0000"/>
      <name val="Aptos Narrow"/>
      <family val="2"/>
      <scheme val="minor"/>
    </font>
    <font>
      <sz val="11"/>
      <color rgb="FF0D0D0D"/>
      <name val="Aptos Narrow"/>
      <family val="2"/>
      <scheme val="minor"/>
    </font>
    <font>
      <sz val="11"/>
      <color theme="0"/>
      <name val="Aptos Display"/>
      <family val="2"/>
      <scheme val="major"/>
    </font>
    <font>
      <b/>
      <sz val="14"/>
      <color theme="0"/>
      <name val="Aptos Display"/>
      <family val="2"/>
      <scheme val="major"/>
    </font>
    <font>
      <sz val="14"/>
      <color theme="0"/>
      <name val="Aptos Display"/>
      <family val="2"/>
      <scheme val="major"/>
    </font>
  </fonts>
  <fills count="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9" tint="-0.249977111117893"/>
        <bgColor indexed="64"/>
      </patternFill>
    </fill>
    <fill>
      <patternFill patternType="solid">
        <fgColor theme="9" tint="0.79998168889431442"/>
        <bgColor indexed="64"/>
      </patternFill>
    </fill>
    <fill>
      <patternFill patternType="solid">
        <fgColor theme="7" tint="0.79998168889431442"/>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diagonal/>
    </border>
    <border>
      <left/>
      <right style="thin">
        <color theme="9" tint="-0.249977111117893"/>
      </right>
      <top/>
      <bottom/>
      <diagonal/>
    </border>
    <border>
      <left/>
      <right/>
      <top style="thin">
        <color theme="9" tint="-0.249977111117893"/>
      </top>
      <bottom/>
      <diagonal/>
    </border>
    <border>
      <left/>
      <right style="thin">
        <color theme="9" tint="-0.249977111117893"/>
      </right>
      <top style="thin">
        <color theme="9" tint="-0.249977111117893"/>
      </top>
      <bottom/>
      <diagonal/>
    </border>
    <border>
      <left style="thin">
        <color theme="9" tint="-0.249977111117893"/>
      </left>
      <right/>
      <top style="thin">
        <color theme="9" tint="-0.249977111117893"/>
      </top>
      <bottom/>
      <diagonal/>
    </border>
    <border>
      <left style="thin">
        <color theme="9" tint="-0.249977111117893"/>
      </left>
      <right/>
      <top/>
      <bottom/>
      <diagonal/>
    </border>
  </borders>
  <cellStyleXfs count="3">
    <xf numFmtId="0" fontId="0" fillId="0" borderId="0"/>
    <xf numFmtId="44" fontId="4" fillId="0" borderId="0" applyFont="0" applyFill="0" applyBorder="0" applyAlignment="0" applyProtection="0"/>
    <xf numFmtId="0" fontId="22" fillId="0" borderId="0" applyNumberFormat="0" applyFill="0" applyBorder="0" applyAlignment="0" applyProtection="0"/>
  </cellStyleXfs>
  <cellXfs count="121">
    <xf numFmtId="0" fontId="0" fillId="0" borderId="0" xfId="0"/>
    <xf numFmtId="0" fontId="1" fillId="0" borderId="0" xfId="0" applyFont="1"/>
    <xf numFmtId="0" fontId="2" fillId="0" borderId="0" xfId="0" applyFont="1"/>
    <xf numFmtId="0" fontId="2" fillId="4" borderId="6" xfId="0" applyFont="1" applyFill="1" applyBorder="1" applyAlignment="1">
      <alignment horizontal="center"/>
    </xf>
    <xf numFmtId="164" fontId="2" fillId="0" borderId="0" xfId="0" applyNumberFormat="1" applyFont="1"/>
    <xf numFmtId="0" fontId="2" fillId="6" borderId="0" xfId="0" applyFont="1" applyFill="1"/>
    <xf numFmtId="0" fontId="1" fillId="6" borderId="0" xfId="0" applyFont="1" applyFill="1" applyAlignment="1">
      <alignment horizontal="right"/>
    </xf>
    <xf numFmtId="0" fontId="2" fillId="6" borderId="0" xfId="0" applyFont="1" applyFill="1" applyAlignment="1">
      <alignment horizontal="left" indent="1"/>
    </xf>
    <xf numFmtId="0" fontId="1" fillId="6" borderId="11" xfId="0" applyFont="1" applyFill="1" applyBorder="1" applyAlignment="1">
      <alignment horizontal="right"/>
    </xf>
    <xf numFmtId="0" fontId="2" fillId="6" borderId="11" xfId="0" applyFont="1" applyFill="1" applyBorder="1" applyAlignment="1">
      <alignment horizontal="left" indent="1"/>
    </xf>
    <xf numFmtId="0" fontId="2" fillId="6" borderId="11" xfId="0" applyFont="1" applyFill="1" applyBorder="1"/>
    <xf numFmtId="0" fontId="2" fillId="6" borderId="0" xfId="0" applyFont="1" applyFill="1" applyAlignment="1">
      <alignment horizontal="center"/>
    </xf>
    <xf numFmtId="0" fontId="8" fillId="6" borderId="0" xfId="0" applyFont="1" applyFill="1" applyAlignment="1">
      <alignment horizontal="center" vertical="center"/>
    </xf>
    <xf numFmtId="0" fontId="6" fillId="6" borderId="0" xfId="0" applyFont="1" applyFill="1"/>
    <xf numFmtId="0" fontId="3" fillId="6" borderId="0" xfId="0" applyFont="1" applyFill="1" applyAlignment="1">
      <alignment horizontal="right"/>
    </xf>
    <xf numFmtId="0" fontId="2" fillId="2" borderId="15" xfId="0" applyFont="1" applyFill="1" applyBorder="1"/>
    <xf numFmtId="0" fontId="2" fillId="2" borderId="16" xfId="0" applyFont="1" applyFill="1" applyBorder="1"/>
    <xf numFmtId="0" fontId="2" fillId="2" borderId="11" xfId="0" applyFont="1" applyFill="1" applyBorder="1"/>
    <xf numFmtId="164" fontId="2" fillId="2" borderId="11" xfId="0" applyNumberFormat="1" applyFont="1" applyFill="1" applyBorder="1"/>
    <xf numFmtId="0" fontId="2" fillId="0" borderId="15" xfId="0" applyFont="1" applyBorder="1"/>
    <xf numFmtId="0" fontId="2" fillId="0" borderId="16" xfId="0" applyFont="1" applyBorder="1"/>
    <xf numFmtId="0" fontId="2" fillId="0" borderId="17" xfId="0" applyFont="1" applyBorder="1"/>
    <xf numFmtId="0" fontId="2" fillId="0" borderId="19" xfId="0" applyFont="1" applyBorder="1"/>
    <xf numFmtId="0" fontId="6" fillId="2" borderId="11" xfId="0" applyFont="1" applyFill="1" applyBorder="1"/>
    <xf numFmtId="0" fontId="16" fillId="6" borderId="0" xfId="0" applyFont="1" applyFill="1"/>
    <xf numFmtId="0" fontId="16" fillId="0" borderId="0" xfId="0" applyFont="1"/>
    <xf numFmtId="0" fontId="17" fillId="0" borderId="0" xfId="0" applyFont="1"/>
    <xf numFmtId="0" fontId="2" fillId="2" borderId="5" xfId="0" applyFont="1" applyFill="1" applyBorder="1"/>
    <xf numFmtId="164" fontId="2" fillId="2" borderId="6" xfId="0" applyNumberFormat="1" applyFont="1" applyFill="1" applyBorder="1"/>
    <xf numFmtId="0" fontId="2" fillId="0" borderId="5" xfId="0" applyFont="1" applyBorder="1"/>
    <xf numFmtId="0" fontId="2" fillId="2" borderId="21" xfId="0" applyFont="1" applyFill="1" applyBorder="1"/>
    <xf numFmtId="164" fontId="2" fillId="2" borderId="22" xfId="0" applyNumberFormat="1" applyFont="1" applyFill="1" applyBorder="1"/>
    <xf numFmtId="0" fontId="2" fillId="2" borderId="5" xfId="0" applyFont="1" applyFill="1" applyBorder="1" applyAlignment="1">
      <alignment vertical="center"/>
    </xf>
    <xf numFmtId="164" fontId="2" fillId="2" borderId="6" xfId="0" applyNumberFormat="1" applyFont="1" applyFill="1" applyBorder="1" applyAlignment="1">
      <alignment vertical="center"/>
    </xf>
    <xf numFmtId="0" fontId="2" fillId="0" borderId="5" xfId="0" applyFont="1" applyBorder="1" applyAlignment="1">
      <alignment vertical="center"/>
    </xf>
    <xf numFmtId="0" fontId="2" fillId="2" borderId="21" xfId="0" applyFont="1" applyFill="1" applyBorder="1" applyAlignment="1">
      <alignment vertical="center"/>
    </xf>
    <xf numFmtId="164" fontId="2" fillId="2" borderId="22" xfId="0" applyNumberFormat="1" applyFont="1" applyFill="1" applyBorder="1" applyAlignment="1">
      <alignment vertical="center"/>
    </xf>
    <xf numFmtId="0" fontId="14" fillId="2" borderId="20" xfId="0" applyFont="1" applyFill="1" applyBorder="1" applyAlignment="1">
      <alignment horizontal="right" vertical="center"/>
    </xf>
    <xf numFmtId="164" fontId="14" fillId="0" borderId="0" xfId="0" applyNumberFormat="1" applyFont="1" applyAlignment="1">
      <alignment vertical="center"/>
    </xf>
    <xf numFmtId="0" fontId="14" fillId="0" borderId="20" xfId="0" applyFont="1" applyBorder="1" applyAlignment="1">
      <alignment horizontal="right"/>
    </xf>
    <xf numFmtId="164" fontId="14" fillId="0" borderId="23" xfId="0" applyNumberFormat="1" applyFont="1" applyBorder="1"/>
    <xf numFmtId="0" fontId="14" fillId="2" borderId="11" xfId="0" applyFont="1" applyFill="1" applyBorder="1"/>
    <xf numFmtId="164" fontId="2" fillId="2" borderId="4" xfId="0" applyNumberFormat="1" applyFont="1" applyFill="1" applyBorder="1"/>
    <xf numFmtId="0" fontId="14" fillId="2" borderId="11" xfId="0" applyFont="1" applyFill="1" applyBorder="1" applyAlignment="1">
      <alignment vertical="center"/>
    </xf>
    <xf numFmtId="164" fontId="2" fillId="2" borderId="4" xfId="0" applyNumberFormat="1" applyFont="1" applyFill="1" applyBorder="1" applyAlignment="1">
      <alignment vertical="center"/>
    </xf>
    <xf numFmtId="0" fontId="2" fillId="2" borderId="11" xfId="0" applyFont="1" applyFill="1" applyBorder="1" applyAlignment="1">
      <alignment vertical="center"/>
    </xf>
    <xf numFmtId="0" fontId="1" fillId="0" borderId="2" xfId="0" applyFont="1" applyBorder="1"/>
    <xf numFmtId="0" fontId="1" fillId="0" borderId="4" xfId="0" applyFont="1" applyBorder="1"/>
    <xf numFmtId="0" fontId="2" fillId="0" borderId="7" xfId="0" applyFont="1" applyBorder="1"/>
    <xf numFmtId="164" fontId="2" fillId="0" borderId="6" xfId="0" applyNumberFormat="1" applyFont="1" applyBorder="1"/>
    <xf numFmtId="164" fontId="2" fillId="0" borderId="9" xfId="0" applyNumberFormat="1" applyFont="1" applyBorder="1"/>
    <xf numFmtId="0" fontId="3" fillId="6" borderId="0" xfId="0" applyFont="1" applyFill="1" applyAlignment="1">
      <alignment horizontal="center" vertical="center"/>
    </xf>
    <xf numFmtId="0" fontId="12" fillId="2" borderId="15" xfId="0" applyFont="1" applyFill="1" applyBorder="1" applyAlignment="1">
      <alignment horizontal="center" vertical="center"/>
    </xf>
    <xf numFmtId="0" fontId="12" fillId="2" borderId="16" xfId="0" applyFont="1" applyFill="1" applyBorder="1" applyAlignment="1">
      <alignment horizontal="center" vertical="center"/>
    </xf>
    <xf numFmtId="0" fontId="2" fillId="2" borderId="0" xfId="0" applyFont="1" applyFill="1"/>
    <xf numFmtId="0" fontId="13" fillId="2" borderId="0" xfId="0" applyFont="1" applyFill="1"/>
    <xf numFmtId="164" fontId="2" fillId="2" borderId="0" xfId="0" applyNumberFormat="1" applyFont="1" applyFill="1"/>
    <xf numFmtId="0" fontId="1" fillId="2" borderId="0" xfId="0" applyFont="1" applyFill="1"/>
    <xf numFmtId="164" fontId="1" fillId="2" borderId="0" xfId="0" applyNumberFormat="1" applyFont="1" applyFill="1"/>
    <xf numFmtId="0" fontId="14" fillId="2" borderId="0" xfId="0" applyFont="1" applyFill="1"/>
    <xf numFmtId="0" fontId="7" fillId="2" borderId="0" xfId="0" applyFont="1" applyFill="1"/>
    <xf numFmtId="164" fontId="9" fillId="2" borderId="0" xfId="0" applyNumberFormat="1" applyFont="1" applyFill="1"/>
    <xf numFmtId="0" fontId="6" fillId="2" borderId="0" xfId="0" applyFont="1" applyFill="1"/>
    <xf numFmtId="0" fontId="15" fillId="2" borderId="0" xfId="0" applyFont="1" applyFill="1"/>
    <xf numFmtId="0" fontId="22" fillId="0" borderId="0" xfId="2"/>
    <xf numFmtId="0" fontId="14" fillId="0" borderId="0" xfId="0" applyFont="1" applyAlignment="1">
      <alignment horizontal="right"/>
    </xf>
    <xf numFmtId="164" fontId="14" fillId="0" borderId="0" xfId="0" applyNumberFormat="1" applyFont="1"/>
    <xf numFmtId="164" fontId="14" fillId="2" borderId="0" xfId="0" applyNumberFormat="1" applyFont="1" applyFill="1"/>
    <xf numFmtId="0" fontId="15" fillId="2" borderId="18" xfId="0" applyFont="1" applyFill="1" applyBorder="1"/>
    <xf numFmtId="0" fontId="2" fillId="2" borderId="18" xfId="0" applyFont="1" applyFill="1" applyBorder="1"/>
    <xf numFmtId="0" fontId="24" fillId="0" borderId="0" xfId="0" applyFont="1"/>
    <xf numFmtId="0" fontId="25" fillId="0" borderId="0" xfId="0" applyFont="1"/>
    <xf numFmtId="164" fontId="2" fillId="2" borderId="0" xfId="1" applyNumberFormat="1" applyFont="1" applyFill="1" applyBorder="1" applyAlignment="1" applyProtection="1">
      <alignment horizontal="center"/>
      <protection locked="0"/>
    </xf>
    <xf numFmtId="164" fontId="2" fillId="7" borderId="0" xfId="1" applyNumberFormat="1" applyFont="1" applyFill="1" applyBorder="1" applyAlignment="1" applyProtection="1">
      <alignment horizontal="center"/>
      <protection locked="0"/>
    </xf>
    <xf numFmtId="0" fontId="2" fillId="3" borderId="5" xfId="0" applyFont="1" applyFill="1" applyBorder="1" applyProtection="1">
      <protection locked="0"/>
    </xf>
    <xf numFmtId="0" fontId="2" fillId="3" borderId="1" xfId="0" applyFont="1" applyFill="1" applyBorder="1" applyProtection="1">
      <protection locked="0"/>
    </xf>
    <xf numFmtId="14" fontId="2" fillId="3" borderId="1" xfId="0" applyNumberFormat="1" applyFont="1" applyFill="1" applyBorder="1" applyProtection="1">
      <protection locked="0"/>
    </xf>
    <xf numFmtId="164" fontId="2" fillId="3" borderId="1" xfId="0" applyNumberFormat="1" applyFont="1" applyFill="1" applyBorder="1" applyProtection="1">
      <protection locked="0"/>
    </xf>
    <xf numFmtId="0" fontId="19" fillId="2" borderId="0" xfId="0" applyFont="1" applyFill="1" applyAlignment="1">
      <alignment vertical="center"/>
    </xf>
    <xf numFmtId="0" fontId="26" fillId="0" borderId="0" xfId="0" applyFont="1" applyAlignment="1">
      <alignment horizontal="left" vertical="center"/>
    </xf>
    <xf numFmtId="0" fontId="2" fillId="0" borderId="0" xfId="0" applyFont="1" applyAlignment="1">
      <alignment horizontal="left" indent="1"/>
    </xf>
    <xf numFmtId="0" fontId="6" fillId="0" borderId="0" xfId="0" applyFont="1" applyAlignment="1">
      <alignment horizontal="left" indent="1"/>
    </xf>
    <xf numFmtId="0" fontId="27" fillId="6" borderId="0" xfId="0" applyFont="1" applyFill="1" applyAlignment="1">
      <alignment vertical="top" wrapText="1"/>
    </xf>
    <xf numFmtId="0" fontId="6" fillId="6" borderId="0" xfId="0" applyFont="1" applyFill="1" applyAlignment="1">
      <alignment horizontal="left" indent="1"/>
    </xf>
    <xf numFmtId="164" fontId="2" fillId="6" borderId="0" xfId="0" applyNumberFormat="1" applyFont="1" applyFill="1"/>
    <xf numFmtId="0" fontId="0" fillId="0" borderId="25" xfId="0" applyBorder="1"/>
    <xf numFmtId="0" fontId="16" fillId="0" borderId="0" xfId="0" applyFont="1" applyAlignment="1">
      <alignment horizontal="left" indent="1"/>
    </xf>
    <xf numFmtId="0" fontId="11" fillId="5" borderId="17" xfId="0" applyFont="1" applyFill="1" applyBorder="1" applyAlignment="1">
      <alignment horizontal="center" vertical="center"/>
    </xf>
    <xf numFmtId="0" fontId="11" fillId="5" borderId="18" xfId="0" applyFont="1" applyFill="1" applyBorder="1" applyAlignment="1">
      <alignment horizontal="center" vertical="center"/>
    </xf>
    <xf numFmtId="0" fontId="11" fillId="5" borderId="19" xfId="0" applyFont="1" applyFill="1" applyBorder="1" applyAlignment="1">
      <alignment horizontal="center" vertical="center"/>
    </xf>
    <xf numFmtId="0" fontId="5" fillId="5" borderId="1" xfId="0" applyFont="1" applyFill="1" applyBorder="1" applyAlignment="1">
      <alignment horizontal="center"/>
    </xf>
    <xf numFmtId="0" fontId="5" fillId="5" borderId="8" xfId="0" applyFont="1" applyFill="1" applyBorder="1" applyAlignment="1">
      <alignment horizontal="center"/>
    </xf>
    <xf numFmtId="0" fontId="5" fillId="5" borderId="2" xfId="0" applyFont="1" applyFill="1" applyBorder="1" applyAlignment="1">
      <alignment horizontal="center" vertical="center"/>
    </xf>
    <xf numFmtId="0" fontId="5" fillId="5" borderId="3" xfId="0" applyFont="1" applyFill="1" applyBorder="1" applyAlignment="1">
      <alignment horizontal="center" vertical="center"/>
    </xf>
    <xf numFmtId="0" fontId="5" fillId="5" borderId="4" xfId="0" applyFont="1" applyFill="1" applyBorder="1" applyAlignment="1">
      <alignment horizontal="center" vertical="center"/>
    </xf>
    <xf numFmtId="0" fontId="19" fillId="5" borderId="27" xfId="0" applyFont="1" applyFill="1" applyBorder="1" applyAlignment="1">
      <alignment horizontal="center" vertical="center"/>
    </xf>
    <xf numFmtId="0" fontId="19" fillId="5" borderId="25" xfId="0" applyFont="1" applyFill="1" applyBorder="1" applyAlignment="1">
      <alignment horizontal="center" vertical="center"/>
    </xf>
    <xf numFmtId="0" fontId="19" fillId="5" borderId="26" xfId="0" applyFont="1" applyFill="1" applyBorder="1" applyAlignment="1">
      <alignment horizontal="center" vertical="center"/>
    </xf>
    <xf numFmtId="0" fontId="19" fillId="5" borderId="28" xfId="0" applyFont="1" applyFill="1" applyBorder="1" applyAlignment="1">
      <alignment horizontal="center" vertical="center"/>
    </xf>
    <xf numFmtId="0" fontId="19" fillId="5" borderId="0" xfId="0" applyFont="1" applyFill="1" applyAlignment="1">
      <alignment horizontal="center" vertical="center"/>
    </xf>
    <xf numFmtId="0" fontId="19" fillId="5" borderId="24" xfId="0" applyFont="1" applyFill="1" applyBorder="1" applyAlignment="1">
      <alignment horizontal="center" vertical="center"/>
    </xf>
    <xf numFmtId="0" fontId="27" fillId="5" borderId="0" xfId="0" applyFont="1" applyFill="1" applyAlignment="1">
      <alignment horizontal="center" vertical="center" wrapText="1"/>
    </xf>
    <xf numFmtId="0" fontId="3" fillId="6" borderId="0" xfId="0" applyFont="1" applyFill="1" applyAlignment="1">
      <alignment horizontal="center"/>
    </xf>
    <xf numFmtId="0" fontId="2" fillId="2" borderId="0" xfId="0" applyFont="1" applyFill="1" applyAlignment="1" applyProtection="1">
      <alignment horizontal="left"/>
      <protection locked="0"/>
    </xf>
    <xf numFmtId="0" fontId="20" fillId="6" borderId="0" xfId="0" applyFont="1" applyFill="1" applyAlignment="1">
      <alignment horizontal="left" vertical="center" indent="1"/>
    </xf>
    <xf numFmtId="0" fontId="20" fillId="6" borderId="0" xfId="0" applyFont="1" applyFill="1" applyAlignment="1">
      <alignment horizontal="left" vertical="top" indent="1"/>
    </xf>
    <xf numFmtId="0" fontId="2" fillId="2" borderId="0" xfId="0" applyFont="1" applyFill="1" applyAlignment="1" applyProtection="1">
      <alignment horizontal="left" indent="1"/>
      <protection locked="0"/>
    </xf>
    <xf numFmtId="0" fontId="19" fillId="5" borderId="12" xfId="0" applyFont="1" applyFill="1" applyBorder="1" applyAlignment="1">
      <alignment horizontal="center"/>
    </xf>
    <xf numFmtId="0" fontId="19" fillId="5" borderId="13" xfId="0" applyFont="1" applyFill="1" applyBorder="1" applyAlignment="1">
      <alignment horizontal="center"/>
    </xf>
    <xf numFmtId="0" fontId="19" fillId="5" borderId="14" xfId="0" applyFont="1" applyFill="1" applyBorder="1" applyAlignment="1">
      <alignment horizontal="center"/>
    </xf>
    <xf numFmtId="0" fontId="19" fillId="5" borderId="15" xfId="0" applyFont="1" applyFill="1" applyBorder="1" applyAlignment="1">
      <alignment horizontal="center"/>
    </xf>
    <xf numFmtId="0" fontId="19" fillId="5" borderId="0" xfId="0" applyFont="1" applyFill="1" applyAlignment="1">
      <alignment horizontal="center"/>
    </xf>
    <xf numFmtId="0" fontId="19" fillId="5" borderId="16" xfId="0" applyFont="1" applyFill="1" applyBorder="1" applyAlignment="1">
      <alignment horizontal="center"/>
    </xf>
    <xf numFmtId="0" fontId="23" fillId="5" borderId="15" xfId="0" applyFont="1" applyFill="1" applyBorder="1" applyAlignment="1">
      <alignment horizontal="center" vertical="top"/>
    </xf>
    <xf numFmtId="0" fontId="23" fillId="5" borderId="0" xfId="0" applyFont="1" applyFill="1" applyAlignment="1">
      <alignment horizontal="center" vertical="top"/>
    </xf>
    <xf numFmtId="0" fontId="23" fillId="5" borderId="16" xfId="0" applyFont="1" applyFill="1" applyBorder="1" applyAlignment="1">
      <alignment horizontal="center" vertical="top"/>
    </xf>
    <xf numFmtId="0" fontId="18" fillId="2" borderId="0" xfId="0" applyFont="1" applyFill="1" applyAlignment="1">
      <alignment horizontal="center" vertical="center"/>
    </xf>
    <xf numFmtId="0" fontId="10" fillId="6" borderId="0" xfId="0" applyFont="1" applyFill="1" applyAlignment="1">
      <alignment horizontal="center"/>
    </xf>
    <xf numFmtId="0" fontId="3" fillId="6" borderId="0" xfId="0" applyFont="1" applyFill="1" applyAlignment="1">
      <alignment horizontal="center" vertical="center"/>
    </xf>
    <xf numFmtId="0" fontId="3" fillId="6" borderId="11" xfId="0" applyFont="1" applyFill="1" applyBorder="1" applyAlignment="1">
      <alignment horizontal="center" vertical="center"/>
    </xf>
    <xf numFmtId="0" fontId="3" fillId="6" borderId="10" xfId="0" applyFont="1" applyFill="1" applyBorder="1" applyAlignment="1">
      <alignment horizontal="center" vertical="center"/>
    </xf>
  </cellXfs>
  <cellStyles count="3">
    <cellStyle name="Hyperlänk" xfId="2" builtinId="8"/>
    <cellStyle name="Normal" xfId="0" builtinId="0"/>
    <cellStyle name="Valuta" xfId="1" builtinId="4"/>
  </cellStyles>
  <dxfs count="20">
    <dxf>
      <font>
        <color theme="9"/>
      </font>
    </dxf>
    <dxf>
      <font>
        <color rgb="FFFF0000"/>
      </font>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0" tint="-0.249977111117893"/>
        </patternFill>
      </fill>
      <alignment horizontal="center" vertical="bottom" textRotation="0" wrapText="0" indent="0" justifyLastLine="0" shrinkToFit="0" readingOrder="0"/>
      <border diagonalUp="0" diagonalDown="0">
        <left style="thin">
          <color auto="1"/>
        </left>
        <right/>
        <top style="thin">
          <color auto="1"/>
        </top>
        <bottom style="thin">
          <color auto="1"/>
        </bottom>
        <vertical style="thin">
          <color auto="1"/>
        </vertical>
        <horizontal style="thin">
          <color auto="1"/>
        </horizontal>
      </border>
    </dxf>
    <dxf>
      <font>
        <b val="0"/>
        <i val="0"/>
        <strike val="0"/>
        <condense val="0"/>
        <extend val="0"/>
        <outline val="0"/>
        <shadow val="0"/>
        <u val="none"/>
        <vertAlign val="baseline"/>
        <sz val="11"/>
        <color theme="1"/>
        <name val="Calibri"/>
        <family val="2"/>
        <scheme val="none"/>
      </font>
      <fill>
        <patternFill patternType="solid">
          <fgColor indexed="64"/>
          <bgColor theme="0" tint="-4.9989318521683403E-2"/>
        </patternFill>
      </fill>
      <border diagonalUp="0" diagonalDown="0">
        <left style="thin">
          <color auto="1"/>
        </left>
        <right style="thin">
          <color auto="1"/>
        </right>
        <top style="thin">
          <color auto="1"/>
        </top>
        <bottom style="thin">
          <color auto="1"/>
        </bottom>
        <vertical style="thin">
          <color auto="1"/>
        </vertical>
        <horizontal style="thin">
          <color auto="1"/>
        </horizontal>
      </border>
      <protection locked="0" hidden="0"/>
    </dxf>
    <dxf>
      <font>
        <b val="0"/>
        <i val="0"/>
        <strike val="0"/>
        <condense val="0"/>
        <extend val="0"/>
        <outline val="0"/>
        <shadow val="0"/>
        <u val="none"/>
        <vertAlign val="baseline"/>
        <sz val="11"/>
        <color theme="1"/>
        <name val="Calibri"/>
        <family val="2"/>
        <scheme val="none"/>
      </font>
      <numFmt numFmtId="164" formatCode="#,##0.00\ &quot;kr&quot;"/>
      <fill>
        <patternFill patternType="solid">
          <fgColor indexed="64"/>
          <bgColor theme="0" tint="-4.9989318521683403E-2"/>
        </patternFill>
      </fill>
      <border diagonalUp="0" diagonalDown="0">
        <left style="thin">
          <color auto="1"/>
        </left>
        <right style="thin">
          <color auto="1"/>
        </right>
        <top style="thin">
          <color auto="1"/>
        </top>
        <bottom style="thin">
          <color auto="1"/>
        </bottom>
        <vertical style="thin">
          <color auto="1"/>
        </vertical>
        <horizontal style="thin">
          <color auto="1"/>
        </horizontal>
      </border>
      <protection locked="0" hidden="0"/>
    </dxf>
    <dxf>
      <font>
        <b/>
        <i val="0"/>
        <strike val="0"/>
        <condense val="0"/>
        <extend val="0"/>
        <outline val="0"/>
        <shadow val="0"/>
        <u val="none"/>
        <vertAlign val="baseline"/>
        <sz val="11"/>
        <color theme="0"/>
        <name val="Calibri"/>
        <family val="2"/>
        <scheme val="none"/>
      </font>
      <fill>
        <patternFill patternType="solid">
          <fgColor indexed="64"/>
          <bgColor theme="9" tint="-0.249977111117893"/>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0" tint="-4.9989318521683403E-2"/>
        </patternFill>
      </fill>
      <border diagonalUp="0" diagonalDown="0">
        <left style="thin">
          <color auto="1"/>
        </left>
        <right style="thin">
          <color auto="1"/>
        </right>
        <top style="thin">
          <color auto="1"/>
        </top>
        <bottom style="thin">
          <color auto="1"/>
        </bottom>
        <vertical style="thin">
          <color auto="1"/>
        </vertical>
        <horizontal style="thin">
          <color auto="1"/>
        </horizontal>
      </border>
      <protection locked="0" hidden="0"/>
    </dxf>
    <dxf>
      <font>
        <b val="0"/>
        <i val="0"/>
        <strike val="0"/>
        <condense val="0"/>
        <extend val="0"/>
        <outline val="0"/>
        <shadow val="0"/>
        <u val="none"/>
        <vertAlign val="baseline"/>
        <sz val="11"/>
        <color theme="1"/>
        <name val="Calibri"/>
        <family val="2"/>
        <scheme val="none"/>
      </font>
      <fill>
        <patternFill patternType="solid">
          <fgColor indexed="64"/>
          <bgColor theme="0" tint="-4.9989318521683403E-2"/>
        </patternFill>
      </fill>
      <border diagonalUp="0" diagonalDown="0">
        <left style="thin">
          <color auto="1"/>
        </left>
        <right style="thin">
          <color auto="1"/>
        </right>
        <top style="thin">
          <color auto="1"/>
        </top>
        <bottom style="thin">
          <color auto="1"/>
        </bottom>
        <vertical style="thin">
          <color auto="1"/>
        </vertical>
        <horizontal style="thin">
          <color auto="1"/>
        </horizontal>
      </border>
      <protection locked="0" hidden="0"/>
    </dxf>
    <dxf>
      <font>
        <b val="0"/>
        <i val="0"/>
        <strike val="0"/>
        <condense val="0"/>
        <extend val="0"/>
        <outline val="0"/>
        <shadow val="0"/>
        <u val="none"/>
        <vertAlign val="baseline"/>
        <sz val="11"/>
        <color theme="1"/>
        <name val="Calibri"/>
        <family val="2"/>
        <scheme val="none"/>
      </font>
      <fill>
        <patternFill patternType="solid">
          <fgColor indexed="64"/>
          <bgColor theme="0" tint="-4.9989318521683403E-2"/>
        </patternFill>
      </fill>
      <border diagonalUp="0" diagonalDown="0">
        <left style="thin">
          <color auto="1"/>
        </left>
        <right style="thin">
          <color auto="1"/>
        </right>
        <top style="thin">
          <color auto="1"/>
        </top>
        <bottom style="thin">
          <color auto="1"/>
        </bottom>
        <vertical style="thin">
          <color auto="1"/>
        </vertical>
        <horizontal style="thin">
          <color auto="1"/>
        </horizontal>
      </border>
      <protection locked="0" hidden="0"/>
    </dxf>
    <dxf>
      <font>
        <b val="0"/>
        <i val="0"/>
        <strike val="0"/>
        <condense val="0"/>
        <extend val="0"/>
        <outline val="0"/>
        <shadow val="0"/>
        <u val="none"/>
        <vertAlign val="baseline"/>
        <sz val="11"/>
        <color theme="1"/>
        <name val="Calibri"/>
        <family val="2"/>
        <scheme val="none"/>
      </font>
      <fill>
        <patternFill patternType="solid">
          <fgColor indexed="64"/>
          <bgColor theme="0" tint="-4.9989318521683403E-2"/>
        </patternFill>
      </fill>
      <border diagonalUp="0" diagonalDown="0">
        <left/>
        <right style="thin">
          <color auto="1"/>
        </right>
        <top style="thin">
          <color auto="1"/>
        </top>
        <bottom style="thin">
          <color auto="1"/>
        </bottom>
        <vertical style="thin">
          <color auto="1"/>
        </vertical>
        <horizontal style="thin">
          <color auto="1"/>
        </horizontal>
      </border>
      <protection locked="0" hidden="0"/>
    </dxf>
    <dxf>
      <border>
        <top style="thin">
          <color auto="1"/>
        </top>
      </border>
    </dxf>
    <dxf>
      <border>
        <bottom style="thin">
          <color auto="1"/>
        </bottom>
      </border>
    </dxf>
    <dxf>
      <border diagonalUp="0" diagonalDown="0">
        <left/>
        <right/>
        <top/>
      </border>
    </dxf>
    <dxf>
      <font>
        <b/>
        <i val="0"/>
        <strike val="0"/>
        <condense val="0"/>
        <extend val="0"/>
        <outline val="0"/>
        <shadow val="0"/>
        <u val="none"/>
        <vertAlign val="baseline"/>
        <sz val="11"/>
        <color theme="0"/>
        <name val="Calibri"/>
        <family val="2"/>
        <scheme val="none"/>
      </font>
      <fill>
        <patternFill patternType="solid">
          <fgColor indexed="64"/>
          <bgColor theme="9" tint="-0.249977111117893"/>
        </patternFill>
      </fill>
      <alignment horizontal="center" vertical="center" textRotation="0" wrapText="0" indent="0" justifyLastLine="0" shrinkToFit="0" readingOrder="0"/>
      <border diagonalUp="0" diagonalDown="0">
        <left style="thin">
          <color auto="1"/>
        </left>
        <right style="thin">
          <color auto="1"/>
        </right>
        <top/>
        <bottom/>
        <vertical style="thin">
          <color auto="1"/>
        </vertical>
        <horizontal style="thin">
          <color auto="1"/>
        </horizontal>
      </border>
    </dxf>
    <dxf>
      <font>
        <b val="0"/>
        <i val="0"/>
        <color auto="1"/>
      </font>
      <fill>
        <patternFill>
          <bgColor theme="9" tint="0.39994506668294322"/>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theme="0"/>
      </font>
      <fill>
        <patternFill>
          <bgColor rgb="FFFF0000"/>
        </patternFill>
      </fill>
    </dxf>
  </dxfs>
  <tableStyles count="0" defaultTableStyle="TableStyleMedium2" defaultPivotStyle="PivotStyleLight16"/>
  <colors>
    <mruColors>
      <color rgb="FFB0DB9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r>
              <a:rPr lang="sv-SE" sz="1800" b="1">
                <a:solidFill>
                  <a:schemeClr val="tx1"/>
                </a:solidFill>
              </a:rPr>
              <a:t>UTGIFTER</a:t>
            </a:r>
            <a:endParaRPr lang="sv-SE" b="1">
              <a:solidFill>
                <a:schemeClr val="tx1"/>
              </a:solidFill>
            </a:endParaRPr>
          </a:p>
        </c:rich>
      </c:tx>
      <c:overlay val="0"/>
      <c:spPr>
        <a:noFill/>
        <a:ln>
          <a:noFill/>
        </a:ln>
        <a:effectLst/>
      </c:spPr>
      <c:txPr>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endParaRPr lang="sv-SE"/>
        </a:p>
      </c:txPr>
    </c:title>
    <c:autoTitleDeleted val="0"/>
    <c:plotArea>
      <c:layout/>
      <c:barChart>
        <c:barDir val="col"/>
        <c:grouping val="clustered"/>
        <c:varyColors val="0"/>
        <c:ser>
          <c:idx val="0"/>
          <c:order val="0"/>
          <c:spPr>
            <a:solidFill>
              <a:schemeClr val="accent6">
                <a:lumMod val="7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STATISTIK!$U$14:$U$21</c:f>
              <c:strCache>
                <c:ptCount val="8"/>
                <c:pt idx="0">
                  <c:v>Bidrag till föreningar</c:v>
                </c:pt>
                <c:pt idx="1">
                  <c:v>Bildning</c:v>
                </c:pt>
                <c:pt idx="2">
                  <c:v>Event</c:v>
                </c:pt>
                <c:pt idx="3">
                  <c:v>Kårrum</c:v>
                </c:pt>
                <c:pt idx="4">
                  <c:v>Lobbying</c:v>
                </c:pt>
                <c:pt idx="5">
                  <c:v>Resor</c:v>
                </c:pt>
                <c:pt idx="6">
                  <c:v>Service</c:v>
                </c:pt>
                <c:pt idx="7">
                  <c:v>Övrigt</c:v>
                </c:pt>
              </c:strCache>
            </c:strRef>
          </c:cat>
          <c:val>
            <c:numRef>
              <c:f>STATISTIK!$V$14:$V$21</c:f>
              <c:numCache>
                <c:formatCode>#,##0.00\ "kr"</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00DE-48E9-BC47-A4B0CD723FB8}"/>
            </c:ext>
          </c:extLst>
        </c:ser>
        <c:dLbls>
          <c:dLblPos val="outEnd"/>
          <c:showLegendKey val="0"/>
          <c:showVal val="1"/>
          <c:showCatName val="0"/>
          <c:showSerName val="0"/>
          <c:showPercent val="0"/>
          <c:showBubbleSize val="0"/>
        </c:dLbls>
        <c:gapWidth val="80"/>
        <c:overlap val="25"/>
        <c:axId val="712034607"/>
        <c:axId val="712037487"/>
      </c:barChart>
      <c:catAx>
        <c:axId val="712034607"/>
        <c:scaling>
          <c:orientation val="minMax"/>
        </c:scaling>
        <c:delete val="0"/>
        <c:axPos val="b"/>
        <c:numFmt formatCode="General" sourceLinked="1"/>
        <c:majorTickMark val="none"/>
        <c:minorTickMark val="none"/>
        <c:tickLblPos val="nextTo"/>
        <c:spPr>
          <a:noFill/>
          <a:ln w="1587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cap="none" spc="20" normalizeH="0" baseline="0">
                <a:solidFill>
                  <a:schemeClr val="tx1"/>
                </a:solidFill>
                <a:latin typeface="+mn-lt"/>
                <a:ea typeface="+mn-ea"/>
                <a:cs typeface="+mn-cs"/>
              </a:defRPr>
            </a:pPr>
            <a:endParaRPr lang="sv-SE"/>
          </a:p>
        </c:txPr>
        <c:crossAx val="712037487"/>
        <c:crosses val="autoZero"/>
        <c:auto val="1"/>
        <c:lblAlgn val="ctr"/>
        <c:lblOffset val="100"/>
        <c:noMultiLvlLbl val="0"/>
      </c:catAx>
      <c:valAx>
        <c:axId val="712037487"/>
        <c:scaling>
          <c:orientation val="minMax"/>
        </c:scaling>
        <c:delete val="0"/>
        <c:axPos val="l"/>
        <c:majorGridlines>
          <c:spPr>
            <a:ln w="9525" cap="flat" cmpd="sng" algn="ctr">
              <a:solidFill>
                <a:schemeClr val="tx1">
                  <a:lumMod val="5000"/>
                  <a:lumOff val="95000"/>
                </a:schemeClr>
              </a:solidFill>
              <a:round/>
            </a:ln>
            <a:effectLst/>
          </c:spPr>
        </c:majorGridlines>
        <c:numFmt formatCode="#,##0.00\ &quot;kr&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spc="20" baseline="0">
                <a:solidFill>
                  <a:schemeClr val="tx1"/>
                </a:solidFill>
                <a:latin typeface="+mn-lt"/>
                <a:ea typeface="+mn-ea"/>
                <a:cs typeface="+mn-cs"/>
              </a:defRPr>
            </a:pPr>
            <a:endParaRPr lang="sv-SE"/>
          </a:p>
        </c:txPr>
        <c:crossAx val="71203460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accent6">
        <a:lumMod val="20000"/>
        <a:lumOff val="80000"/>
      </a:schemeClr>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r>
              <a:rPr lang="sv-SE" sz="1800" b="1">
                <a:solidFill>
                  <a:schemeClr val="tx1"/>
                </a:solidFill>
              </a:rPr>
              <a:t>INTÄKTER</a:t>
            </a:r>
            <a:endParaRPr lang="sv-SE" b="1">
              <a:solidFill>
                <a:schemeClr val="tx1"/>
              </a:solidFill>
            </a:endParaRPr>
          </a:p>
        </c:rich>
      </c:tx>
      <c:overlay val="0"/>
      <c:spPr>
        <a:noFill/>
        <a:ln>
          <a:noFill/>
        </a:ln>
        <a:effectLst/>
      </c:spPr>
      <c:txPr>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endParaRPr lang="sv-SE"/>
        </a:p>
      </c:txPr>
    </c:title>
    <c:autoTitleDeleted val="0"/>
    <c:plotArea>
      <c:layout/>
      <c:barChart>
        <c:barDir val="col"/>
        <c:grouping val="clustered"/>
        <c:varyColors val="0"/>
        <c:ser>
          <c:idx val="0"/>
          <c:order val="0"/>
          <c:spPr>
            <a:solidFill>
              <a:schemeClr val="accent6">
                <a:lumMod val="7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STATISTIK!$U$3:$U$10</c:f>
              <c:strCache>
                <c:ptCount val="8"/>
                <c:pt idx="0">
                  <c:v>Bidrag</c:v>
                </c:pt>
                <c:pt idx="1">
                  <c:v>Bidrag från SEK</c:v>
                </c:pt>
                <c:pt idx="2">
                  <c:v>Bildning</c:v>
                </c:pt>
                <c:pt idx="3">
                  <c:v>Event</c:v>
                </c:pt>
                <c:pt idx="4">
                  <c:v>Lobbying</c:v>
                </c:pt>
                <c:pt idx="5">
                  <c:v>Medlemsavgift</c:v>
                </c:pt>
                <c:pt idx="6">
                  <c:v>Service</c:v>
                </c:pt>
                <c:pt idx="7">
                  <c:v>Övrigt</c:v>
                </c:pt>
              </c:strCache>
            </c:strRef>
          </c:cat>
          <c:val>
            <c:numRef>
              <c:f>STATISTIK!$V$3:$V$10</c:f>
              <c:numCache>
                <c:formatCode>#,##0.00\ "kr"</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6B92-4ED5-BB37-84C68EA8D002}"/>
            </c:ext>
          </c:extLst>
        </c:ser>
        <c:dLbls>
          <c:dLblPos val="outEnd"/>
          <c:showLegendKey val="0"/>
          <c:showVal val="1"/>
          <c:showCatName val="0"/>
          <c:showSerName val="0"/>
          <c:showPercent val="0"/>
          <c:showBubbleSize val="0"/>
        </c:dLbls>
        <c:gapWidth val="80"/>
        <c:overlap val="25"/>
        <c:axId val="712034607"/>
        <c:axId val="712037487"/>
      </c:barChart>
      <c:catAx>
        <c:axId val="712034607"/>
        <c:scaling>
          <c:orientation val="minMax"/>
        </c:scaling>
        <c:delete val="0"/>
        <c:axPos val="b"/>
        <c:numFmt formatCode="General" sourceLinked="1"/>
        <c:majorTickMark val="none"/>
        <c:minorTickMark val="none"/>
        <c:tickLblPos val="nextTo"/>
        <c:spPr>
          <a:noFill/>
          <a:ln w="1587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cap="none" spc="20" normalizeH="0" baseline="0">
                <a:ln>
                  <a:noFill/>
                </a:ln>
                <a:solidFill>
                  <a:schemeClr val="tx1"/>
                </a:solidFill>
                <a:latin typeface="+mn-lt"/>
                <a:ea typeface="+mn-ea"/>
                <a:cs typeface="+mn-cs"/>
              </a:defRPr>
            </a:pPr>
            <a:endParaRPr lang="sv-SE"/>
          </a:p>
        </c:txPr>
        <c:crossAx val="712037487"/>
        <c:crosses val="autoZero"/>
        <c:auto val="1"/>
        <c:lblAlgn val="ctr"/>
        <c:lblOffset val="100"/>
        <c:noMultiLvlLbl val="0"/>
      </c:catAx>
      <c:valAx>
        <c:axId val="712037487"/>
        <c:scaling>
          <c:orientation val="minMax"/>
        </c:scaling>
        <c:delete val="0"/>
        <c:axPos val="l"/>
        <c:majorGridlines>
          <c:spPr>
            <a:ln w="9525" cap="flat" cmpd="sng" algn="ctr">
              <a:solidFill>
                <a:schemeClr val="tx1">
                  <a:lumMod val="5000"/>
                  <a:lumOff val="95000"/>
                </a:schemeClr>
              </a:solidFill>
              <a:round/>
            </a:ln>
            <a:effectLst/>
          </c:spPr>
        </c:majorGridlines>
        <c:numFmt formatCode="#,##0.00\ &quot;kr&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spc="20" baseline="0">
                <a:solidFill>
                  <a:schemeClr val="tx1"/>
                </a:solidFill>
                <a:latin typeface="+mn-lt"/>
                <a:ea typeface="+mn-ea"/>
                <a:cs typeface="+mn-cs"/>
              </a:defRPr>
            </a:pPr>
            <a:endParaRPr lang="sv-SE"/>
          </a:p>
        </c:txPr>
        <c:crossAx val="71203460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accent6">
        <a:lumMod val="20000"/>
        <a:lumOff val="80000"/>
      </a:schemeClr>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b="1">
                <a:solidFill>
                  <a:schemeClr val="tx1"/>
                </a:solidFill>
              </a:rPr>
              <a:t>Intäkter per månad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lineChart>
        <c:grouping val="standard"/>
        <c:varyColors val="0"/>
        <c:ser>
          <c:idx val="0"/>
          <c:order val="0"/>
          <c:spPr>
            <a:ln w="28575" cap="rnd">
              <a:solidFill>
                <a:schemeClr val="accent6">
                  <a:lumMod val="75000"/>
                </a:schemeClr>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STATISTIK!$U$25:$U$36</c:f>
              <c:strCache>
                <c:ptCount val="12"/>
                <c:pt idx="0">
                  <c:v>Januari</c:v>
                </c:pt>
                <c:pt idx="1">
                  <c:v>Februari</c:v>
                </c:pt>
                <c:pt idx="2">
                  <c:v>Mars</c:v>
                </c:pt>
                <c:pt idx="3">
                  <c:v>April</c:v>
                </c:pt>
                <c:pt idx="4">
                  <c:v>Maj</c:v>
                </c:pt>
                <c:pt idx="5">
                  <c:v>Juni</c:v>
                </c:pt>
                <c:pt idx="6">
                  <c:v>Juli</c:v>
                </c:pt>
                <c:pt idx="7">
                  <c:v>Augusti</c:v>
                </c:pt>
                <c:pt idx="8">
                  <c:v>September</c:v>
                </c:pt>
                <c:pt idx="9">
                  <c:v>Oktober</c:v>
                </c:pt>
                <c:pt idx="10">
                  <c:v>November</c:v>
                </c:pt>
                <c:pt idx="11">
                  <c:v>December</c:v>
                </c:pt>
              </c:strCache>
            </c:strRef>
          </c:cat>
          <c:val>
            <c:numRef>
              <c:f>STATISTIK!$V$25:$V$36</c:f>
              <c:numCache>
                <c:formatCode>#,##0.00\ "kr"</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4608-4B43-9C78-4C640A23D704}"/>
            </c:ext>
          </c:extLst>
        </c:ser>
        <c:dLbls>
          <c:dLblPos val="t"/>
          <c:showLegendKey val="0"/>
          <c:showVal val="1"/>
          <c:showCatName val="0"/>
          <c:showSerName val="0"/>
          <c:showPercent val="0"/>
          <c:showBubbleSize val="0"/>
        </c:dLbls>
        <c:smooth val="0"/>
        <c:axId val="782954735"/>
        <c:axId val="782944655"/>
      </c:lineChart>
      <c:catAx>
        <c:axId val="78295473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sv-SE"/>
          </a:p>
        </c:txPr>
        <c:crossAx val="782944655"/>
        <c:crosses val="autoZero"/>
        <c:auto val="1"/>
        <c:lblAlgn val="ctr"/>
        <c:lblOffset val="100"/>
        <c:noMultiLvlLbl val="0"/>
      </c:catAx>
      <c:valAx>
        <c:axId val="782944655"/>
        <c:scaling>
          <c:orientation val="minMax"/>
        </c:scaling>
        <c:delete val="0"/>
        <c:axPos val="l"/>
        <c:majorGridlines>
          <c:spPr>
            <a:ln w="9525" cap="flat" cmpd="sng" algn="ctr">
              <a:solidFill>
                <a:schemeClr val="tx1">
                  <a:lumMod val="15000"/>
                  <a:lumOff val="85000"/>
                </a:schemeClr>
              </a:solidFill>
              <a:round/>
            </a:ln>
            <a:effectLst/>
          </c:spPr>
        </c:majorGridlines>
        <c:numFmt formatCode="#,##0.00\ &quot;kr&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sv-SE"/>
          </a:p>
        </c:txPr>
        <c:crossAx val="782954735"/>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accent6">
        <a:lumMod val="20000"/>
        <a:lumOff val="80000"/>
      </a:schemeClr>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b="1">
                <a:solidFill>
                  <a:schemeClr val="tx1"/>
                </a:solidFill>
              </a:rPr>
              <a:t>Utgifter</a:t>
            </a:r>
            <a:r>
              <a:rPr lang="sv-SE" b="1" baseline="0">
                <a:solidFill>
                  <a:schemeClr val="tx1"/>
                </a:solidFill>
              </a:rPr>
              <a:t> </a:t>
            </a:r>
            <a:r>
              <a:rPr lang="sv-SE" b="1">
                <a:solidFill>
                  <a:schemeClr val="tx1"/>
                </a:solidFill>
              </a:rPr>
              <a:t>per månad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lineChart>
        <c:grouping val="standard"/>
        <c:varyColors val="0"/>
        <c:ser>
          <c:idx val="0"/>
          <c:order val="0"/>
          <c:spPr>
            <a:ln w="28575" cap="rnd">
              <a:solidFill>
                <a:schemeClr val="accent6">
                  <a:lumMod val="75000"/>
                </a:schemeClr>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STATISTIK!$U$25:$U$36</c:f>
              <c:strCache>
                <c:ptCount val="12"/>
                <c:pt idx="0">
                  <c:v>Januari</c:v>
                </c:pt>
                <c:pt idx="1">
                  <c:v>Februari</c:v>
                </c:pt>
                <c:pt idx="2">
                  <c:v>Mars</c:v>
                </c:pt>
                <c:pt idx="3">
                  <c:v>April</c:v>
                </c:pt>
                <c:pt idx="4">
                  <c:v>Maj</c:v>
                </c:pt>
                <c:pt idx="5">
                  <c:v>Juni</c:v>
                </c:pt>
                <c:pt idx="6">
                  <c:v>Juli</c:v>
                </c:pt>
                <c:pt idx="7">
                  <c:v>Augusti</c:v>
                </c:pt>
                <c:pt idx="8">
                  <c:v>September</c:v>
                </c:pt>
                <c:pt idx="9">
                  <c:v>Oktober</c:v>
                </c:pt>
                <c:pt idx="10">
                  <c:v>November</c:v>
                </c:pt>
                <c:pt idx="11">
                  <c:v>December</c:v>
                </c:pt>
              </c:strCache>
            </c:strRef>
          </c:cat>
          <c:val>
            <c:numRef>
              <c:f>STATISTIK!$V$39:$V$50</c:f>
              <c:numCache>
                <c:formatCode>#,##0.00\ "kr"</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C190-487A-98A4-A1E9458C2FE4}"/>
            </c:ext>
          </c:extLst>
        </c:ser>
        <c:dLbls>
          <c:dLblPos val="t"/>
          <c:showLegendKey val="0"/>
          <c:showVal val="1"/>
          <c:showCatName val="0"/>
          <c:showSerName val="0"/>
          <c:showPercent val="0"/>
          <c:showBubbleSize val="0"/>
        </c:dLbls>
        <c:smooth val="0"/>
        <c:axId val="782954735"/>
        <c:axId val="782944655"/>
      </c:lineChart>
      <c:catAx>
        <c:axId val="78295473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sv-SE"/>
          </a:p>
        </c:txPr>
        <c:crossAx val="782944655"/>
        <c:crosses val="autoZero"/>
        <c:auto val="1"/>
        <c:lblAlgn val="ctr"/>
        <c:lblOffset val="100"/>
        <c:noMultiLvlLbl val="0"/>
      </c:catAx>
      <c:valAx>
        <c:axId val="782944655"/>
        <c:scaling>
          <c:orientation val="minMax"/>
        </c:scaling>
        <c:delete val="0"/>
        <c:axPos val="l"/>
        <c:majorGridlines>
          <c:spPr>
            <a:ln w="9525" cap="flat" cmpd="sng" algn="ctr">
              <a:solidFill>
                <a:schemeClr val="tx1">
                  <a:lumMod val="15000"/>
                  <a:lumOff val="85000"/>
                </a:schemeClr>
              </a:solidFill>
              <a:round/>
            </a:ln>
            <a:effectLst/>
          </c:spPr>
        </c:majorGridlines>
        <c:numFmt formatCode="#,##0.00\ &quot;kr&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sv-SE"/>
          </a:p>
        </c:txPr>
        <c:crossAx val="782954735"/>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accent6">
        <a:lumMod val="20000"/>
        <a:lumOff val="80000"/>
      </a:schemeClr>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alpha val="70000"/>
          </a:schemeClr>
        </a:solidFill>
        <a:round/>
      </a:ln>
    </cs:spPr>
  </cs:dataPointLine>
  <cs:dataPointMarker>
    <cs:lnRef idx="0"/>
    <cs:fillRef idx="0">
      <cs:styleClr val="auto"/>
    </cs:fillRef>
    <cs:effectRef idx="0"/>
    <cs:fontRef idx="minor">
      <a:schemeClr val="dk1"/>
    </cs:fontRef>
    <cs:spPr>
      <a:solidFill>
        <a:schemeClr val="phClr">
          <a:alpha val="70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1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alpha val="70000"/>
          </a:schemeClr>
        </a:solidFill>
        <a:round/>
      </a:ln>
    </cs:spPr>
  </cs:dataPointLine>
  <cs:dataPointMarker>
    <cs:lnRef idx="0"/>
    <cs:fillRef idx="0">
      <cs:styleClr val="auto"/>
    </cs:fillRef>
    <cs:effectRef idx="0"/>
    <cs:fontRef idx="minor">
      <a:schemeClr val="dk1"/>
    </cs:fontRef>
    <cs:spPr>
      <a:solidFill>
        <a:schemeClr val="phClr">
          <a:alpha val="70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hyperlink" Target="#BOKF&#214;RING!A1"/><Relationship Id="rId2" Type="http://schemas.openxmlformats.org/officeDocument/2006/relationships/hyperlink" Target="#GRUNDUPPGIFTER!A1"/><Relationship Id="rId1" Type="http://schemas.openxmlformats.org/officeDocument/2006/relationships/hyperlink" Target="#INTRO!A1"/><Relationship Id="rId5" Type="http://schemas.openxmlformats.org/officeDocument/2006/relationships/hyperlink" Target="#STATISTIK!A1"/><Relationship Id="rId4" Type="http://schemas.openxmlformats.org/officeDocument/2006/relationships/hyperlink" Target="#BOKSLUT!A1"/></Relationships>
</file>

<file path=xl/drawings/_rels/drawing2.xml.rels><?xml version="1.0" encoding="UTF-8" standalone="yes"?>
<Relationships xmlns="http://schemas.openxmlformats.org/package/2006/relationships"><Relationship Id="rId3" Type="http://schemas.openxmlformats.org/officeDocument/2006/relationships/hyperlink" Target="#BOKF&#214;RING!A1"/><Relationship Id="rId2" Type="http://schemas.openxmlformats.org/officeDocument/2006/relationships/hyperlink" Target="#GRUNDUPPGIFTER!A1"/><Relationship Id="rId1" Type="http://schemas.openxmlformats.org/officeDocument/2006/relationships/hyperlink" Target="#GUIDER!A1"/><Relationship Id="rId5" Type="http://schemas.openxmlformats.org/officeDocument/2006/relationships/hyperlink" Target="#STATISTIK!A1"/><Relationship Id="rId4" Type="http://schemas.openxmlformats.org/officeDocument/2006/relationships/hyperlink" Target="#BOKSLUT!A1"/></Relationships>
</file>

<file path=xl/drawings/_rels/drawing3.xml.rels><?xml version="1.0" encoding="UTF-8" standalone="yes"?>
<Relationships xmlns="http://schemas.openxmlformats.org/package/2006/relationships"><Relationship Id="rId3" Type="http://schemas.openxmlformats.org/officeDocument/2006/relationships/hyperlink" Target="#BOKF&#214;RING!A1"/><Relationship Id="rId2" Type="http://schemas.openxmlformats.org/officeDocument/2006/relationships/hyperlink" Target="#GRUNDUPPGIFTER!A1"/><Relationship Id="rId1" Type="http://schemas.openxmlformats.org/officeDocument/2006/relationships/hyperlink" Target="#GUIDER!A1"/><Relationship Id="rId5" Type="http://schemas.openxmlformats.org/officeDocument/2006/relationships/hyperlink" Target="#STATISTIK!A1"/><Relationship Id="rId4" Type="http://schemas.openxmlformats.org/officeDocument/2006/relationships/hyperlink" Target="#BOKSLUT!A1"/></Relationships>
</file>

<file path=xl/drawings/_rels/drawing4.xml.rels><?xml version="1.0" encoding="UTF-8" standalone="yes"?>
<Relationships xmlns="http://schemas.openxmlformats.org/package/2006/relationships"><Relationship Id="rId3" Type="http://schemas.openxmlformats.org/officeDocument/2006/relationships/hyperlink" Target="#BOKF&#214;RING!A1"/><Relationship Id="rId2" Type="http://schemas.openxmlformats.org/officeDocument/2006/relationships/hyperlink" Target="#GRUNDUPPGIFTER!A1"/><Relationship Id="rId1" Type="http://schemas.openxmlformats.org/officeDocument/2006/relationships/hyperlink" Target="#GUIDER!A1"/><Relationship Id="rId5" Type="http://schemas.openxmlformats.org/officeDocument/2006/relationships/hyperlink" Target="#STATISTIK!A1"/><Relationship Id="rId4" Type="http://schemas.openxmlformats.org/officeDocument/2006/relationships/hyperlink" Target="#BOKSLUT!A1"/></Relationships>
</file>

<file path=xl/drawings/_rels/drawing5.xml.rels><?xml version="1.0" encoding="UTF-8" standalone="yes"?>
<Relationships xmlns="http://schemas.openxmlformats.org/package/2006/relationships"><Relationship Id="rId8" Type="http://schemas.openxmlformats.org/officeDocument/2006/relationships/hyperlink" Target="#BOKSLUT!A1"/><Relationship Id="rId3" Type="http://schemas.openxmlformats.org/officeDocument/2006/relationships/chart" Target="../charts/chart3.xml"/><Relationship Id="rId7" Type="http://schemas.openxmlformats.org/officeDocument/2006/relationships/hyperlink" Target="#BOKF&#214;RING!A1"/><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hyperlink" Target="#GRUNDUPPGIFTER!A1"/><Relationship Id="rId5" Type="http://schemas.openxmlformats.org/officeDocument/2006/relationships/hyperlink" Target="#GUIDER!A1"/><Relationship Id="rId4" Type="http://schemas.openxmlformats.org/officeDocument/2006/relationships/chart" Target="../charts/chart4.xml"/><Relationship Id="rId9" Type="http://schemas.openxmlformats.org/officeDocument/2006/relationships/hyperlink" Target="#STATISTIK!A1"/></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3</xdr:col>
      <xdr:colOff>19051</xdr:colOff>
      <xdr:row>39</xdr:row>
      <xdr:rowOff>0</xdr:rowOff>
    </xdr:to>
    <xdr:sp macro="" textlink="">
      <xdr:nvSpPr>
        <xdr:cNvPr id="734" name="Rektangel 12">
          <a:extLst>
            <a:ext uri="{FF2B5EF4-FFF2-40B4-BE49-F238E27FC236}">
              <a16:creationId xmlns:a16="http://schemas.microsoft.com/office/drawing/2014/main" id="{C65A3D14-83EB-4610-9ABF-A01909BD536D}"/>
            </a:ext>
          </a:extLst>
        </xdr:cNvPr>
        <xdr:cNvSpPr/>
      </xdr:nvSpPr>
      <xdr:spPr>
        <a:xfrm>
          <a:off x="0" y="0"/>
          <a:ext cx="1847851" cy="7429500"/>
        </a:xfrm>
        <a:prstGeom prst="rect">
          <a:avLst/>
        </a:prstGeom>
        <a:gradFill>
          <a:gsLst>
            <a:gs pos="68000">
              <a:srgbClr val="CAE8BD"/>
            </a:gs>
            <a:gs pos="34950">
              <a:srgbClr val="DDF6D2"/>
            </a:gs>
            <a:gs pos="0">
              <a:srgbClr val="ECFAE5"/>
            </a:gs>
            <a:gs pos="100000">
              <a:srgbClr val="B0DB9C"/>
            </a:gs>
          </a:gsLst>
          <a:lin ang="5400000" scaled="1"/>
        </a:gra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sv-SE" sz="1100"/>
        </a:p>
      </xdr:txBody>
    </xdr:sp>
    <xdr:clientData/>
  </xdr:twoCellAnchor>
  <xdr:twoCellAnchor>
    <xdr:from>
      <xdr:col>0</xdr:col>
      <xdr:colOff>180975</xdr:colOff>
      <xdr:row>4</xdr:row>
      <xdr:rowOff>123825</xdr:rowOff>
    </xdr:from>
    <xdr:to>
      <xdr:col>2</xdr:col>
      <xdr:colOff>581024</xdr:colOff>
      <xdr:row>7</xdr:row>
      <xdr:rowOff>133350</xdr:rowOff>
    </xdr:to>
    <xdr:sp macro="" textlink="">
      <xdr:nvSpPr>
        <xdr:cNvPr id="736" name="Rektangel: rundade hörn 2">
          <a:extLst>
            <a:ext uri="{FF2B5EF4-FFF2-40B4-BE49-F238E27FC236}">
              <a16:creationId xmlns:a16="http://schemas.microsoft.com/office/drawing/2014/main" id="{FEAD87E6-D706-4568-9F98-291F6FC652A5}"/>
            </a:ext>
          </a:extLst>
        </xdr:cNvPr>
        <xdr:cNvSpPr/>
      </xdr:nvSpPr>
      <xdr:spPr>
        <a:xfrm>
          <a:off x="180975" y="885825"/>
          <a:ext cx="1619249" cy="581025"/>
        </a:xfrm>
        <a:prstGeom prst="roundRect">
          <a:avLst/>
        </a:prstGeom>
        <a:solidFill>
          <a:srgbClr val="B0DB9C"/>
        </a:solidFill>
        <a:ln>
          <a:noFill/>
        </a:ln>
        <a:effectLst>
          <a:outerShdw blurRad="50800" dist="38100" dir="8100000" algn="tr"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2</xdr:col>
      <xdr:colOff>443865</xdr:colOff>
      <xdr:row>0</xdr:row>
      <xdr:rowOff>0</xdr:rowOff>
    </xdr:from>
    <xdr:to>
      <xdr:col>3</xdr:col>
      <xdr:colOff>68580</xdr:colOff>
      <xdr:row>39</xdr:row>
      <xdr:rowOff>0</xdr:rowOff>
    </xdr:to>
    <xdr:sp macro="" textlink="">
      <xdr:nvSpPr>
        <xdr:cNvPr id="695" name="Rektangel 3">
          <a:extLst>
            <a:ext uri="{FF2B5EF4-FFF2-40B4-BE49-F238E27FC236}">
              <a16:creationId xmlns:a16="http://schemas.microsoft.com/office/drawing/2014/main" id="{6AF8998A-085E-4B94-9BC2-47314701A6D7}"/>
            </a:ext>
          </a:extLst>
        </xdr:cNvPr>
        <xdr:cNvSpPr/>
      </xdr:nvSpPr>
      <xdr:spPr>
        <a:xfrm>
          <a:off x="1663065" y="0"/>
          <a:ext cx="234315" cy="7429500"/>
        </a:xfrm>
        <a:prstGeom prst="rect">
          <a:avLst/>
        </a:prstGeom>
        <a:solidFill>
          <a:srgbClr val="B0DB9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0</xdr:col>
      <xdr:colOff>0</xdr:colOff>
      <xdr:row>0</xdr:row>
      <xdr:rowOff>0</xdr:rowOff>
    </xdr:from>
    <xdr:to>
      <xdr:col>2</xdr:col>
      <xdr:colOff>447675</xdr:colOff>
      <xdr:row>4</xdr:row>
      <xdr:rowOff>47625</xdr:rowOff>
    </xdr:to>
    <xdr:sp macro="" textlink="">
      <xdr:nvSpPr>
        <xdr:cNvPr id="708" name="textruta 4">
          <a:extLst>
            <a:ext uri="{FF2B5EF4-FFF2-40B4-BE49-F238E27FC236}">
              <a16:creationId xmlns:a16="http://schemas.microsoft.com/office/drawing/2014/main" id="{7817BF70-B7F4-8CAB-8AC0-885DBC40BD83}"/>
            </a:ext>
          </a:extLst>
        </xdr:cNvPr>
        <xdr:cNvSpPr txBox="1"/>
      </xdr:nvSpPr>
      <xdr:spPr>
        <a:xfrm>
          <a:off x="0" y="0"/>
          <a:ext cx="1666875" cy="8096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sv-SE" sz="1800" b="0" i="1">
              <a:solidFill>
                <a:schemeClr val="tx1">
                  <a:lumMod val="95000"/>
                  <a:lumOff val="5000"/>
                </a:schemeClr>
              </a:solidFill>
              <a:latin typeface="Book Antiqua" panose="02040602050305030304" pitchFamily="18" charset="0"/>
              <a:cs typeface="Arial" panose="020B0604020202020204" pitchFamily="34" charset="0"/>
            </a:rPr>
            <a:t>Kårens bokföring</a:t>
          </a:r>
        </a:p>
      </xdr:txBody>
    </xdr:sp>
    <xdr:clientData/>
  </xdr:twoCellAnchor>
  <xdr:twoCellAnchor>
    <xdr:from>
      <xdr:col>0</xdr:col>
      <xdr:colOff>0</xdr:colOff>
      <xdr:row>4</xdr:row>
      <xdr:rowOff>123825</xdr:rowOff>
    </xdr:from>
    <xdr:to>
      <xdr:col>2</xdr:col>
      <xdr:colOff>457201</xdr:colOff>
      <xdr:row>7</xdr:row>
      <xdr:rowOff>133350</xdr:rowOff>
    </xdr:to>
    <xdr:sp macro="" textlink="">
      <xdr:nvSpPr>
        <xdr:cNvPr id="749" name="textruta 5">
          <a:hlinkClick xmlns:r="http://schemas.openxmlformats.org/officeDocument/2006/relationships" r:id="rId1"/>
          <a:extLst>
            <a:ext uri="{FF2B5EF4-FFF2-40B4-BE49-F238E27FC236}">
              <a16:creationId xmlns:a16="http://schemas.microsoft.com/office/drawing/2014/main" id="{73FF4A4F-5915-4C9A-B475-E218F1CA8F43}"/>
            </a:ext>
          </a:extLst>
        </xdr:cNvPr>
        <xdr:cNvSpPr txBox="1"/>
      </xdr:nvSpPr>
      <xdr:spPr>
        <a:xfrm>
          <a:off x="0" y="885825"/>
          <a:ext cx="1676401" cy="581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sv-SE" sz="1600" b="1" i="1">
              <a:solidFill>
                <a:schemeClr val="tx1">
                  <a:lumMod val="95000"/>
                  <a:lumOff val="5000"/>
                </a:schemeClr>
              </a:solidFill>
              <a:latin typeface="+mj-lt"/>
              <a:cs typeface="Arial" panose="020B0604020202020204" pitchFamily="34" charset="0"/>
            </a:rPr>
            <a:t>Guider</a:t>
          </a:r>
        </a:p>
      </xdr:txBody>
    </xdr:sp>
    <xdr:clientData/>
  </xdr:twoCellAnchor>
  <xdr:twoCellAnchor>
    <xdr:from>
      <xdr:col>0</xdr:col>
      <xdr:colOff>0</xdr:colOff>
      <xdr:row>8</xdr:row>
      <xdr:rowOff>142875</xdr:rowOff>
    </xdr:from>
    <xdr:to>
      <xdr:col>2</xdr:col>
      <xdr:colOff>447675</xdr:colOff>
      <xdr:row>11</xdr:row>
      <xdr:rowOff>133350</xdr:rowOff>
    </xdr:to>
    <xdr:sp macro="" textlink="">
      <xdr:nvSpPr>
        <xdr:cNvPr id="742" name="textruta 7">
          <a:hlinkClick xmlns:r="http://schemas.openxmlformats.org/officeDocument/2006/relationships" r:id="rId2"/>
          <a:extLst>
            <a:ext uri="{FF2B5EF4-FFF2-40B4-BE49-F238E27FC236}">
              <a16:creationId xmlns:a16="http://schemas.microsoft.com/office/drawing/2014/main" id="{4A71736E-D188-4D43-AA0C-D78D9D87FFDC}"/>
            </a:ext>
          </a:extLst>
        </xdr:cNvPr>
        <xdr:cNvSpPr txBox="1"/>
      </xdr:nvSpPr>
      <xdr:spPr>
        <a:xfrm>
          <a:off x="0" y="1666875"/>
          <a:ext cx="1666875" cy="561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sv-SE" sz="1600" b="1">
              <a:solidFill>
                <a:schemeClr val="tx1">
                  <a:lumMod val="95000"/>
                  <a:lumOff val="5000"/>
                </a:schemeClr>
              </a:solidFill>
              <a:latin typeface="+mj-lt"/>
              <a:cs typeface="Arial" panose="020B0604020202020204" pitchFamily="34" charset="0"/>
            </a:rPr>
            <a:t>Grunduppgifter</a:t>
          </a:r>
          <a:endParaRPr lang="sv-SE" sz="1800" b="1">
            <a:solidFill>
              <a:schemeClr val="tx1">
                <a:lumMod val="95000"/>
                <a:lumOff val="5000"/>
              </a:schemeClr>
            </a:solidFill>
            <a:latin typeface="+mj-lt"/>
            <a:cs typeface="Arial" panose="020B0604020202020204" pitchFamily="34" charset="0"/>
          </a:endParaRPr>
        </a:p>
      </xdr:txBody>
    </xdr:sp>
    <xdr:clientData/>
  </xdr:twoCellAnchor>
  <xdr:twoCellAnchor>
    <xdr:from>
      <xdr:col>0</xdr:col>
      <xdr:colOff>0</xdr:colOff>
      <xdr:row>12</xdr:row>
      <xdr:rowOff>123825</xdr:rowOff>
    </xdr:from>
    <xdr:to>
      <xdr:col>2</xdr:col>
      <xdr:colOff>457202</xdr:colOff>
      <xdr:row>15</xdr:row>
      <xdr:rowOff>114300</xdr:rowOff>
    </xdr:to>
    <xdr:sp macro="" textlink="">
      <xdr:nvSpPr>
        <xdr:cNvPr id="743" name="textruta 8">
          <a:hlinkClick xmlns:r="http://schemas.openxmlformats.org/officeDocument/2006/relationships" r:id="rId3"/>
          <a:extLst>
            <a:ext uri="{FF2B5EF4-FFF2-40B4-BE49-F238E27FC236}">
              <a16:creationId xmlns:a16="http://schemas.microsoft.com/office/drawing/2014/main" id="{C0F3605B-3938-4FE5-8848-3ED442C2FE81}"/>
            </a:ext>
          </a:extLst>
        </xdr:cNvPr>
        <xdr:cNvSpPr txBox="1"/>
      </xdr:nvSpPr>
      <xdr:spPr>
        <a:xfrm>
          <a:off x="0" y="2409825"/>
          <a:ext cx="1676402" cy="561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sv-SE" sz="1600" b="1">
              <a:solidFill>
                <a:schemeClr val="tx1">
                  <a:lumMod val="95000"/>
                  <a:lumOff val="5000"/>
                </a:schemeClr>
              </a:solidFill>
              <a:latin typeface="+mj-lt"/>
              <a:cs typeface="Arial" panose="020B0604020202020204" pitchFamily="34" charset="0"/>
            </a:rPr>
            <a:t>Bokföring</a:t>
          </a:r>
          <a:endParaRPr lang="sv-SE" sz="1800" b="1">
            <a:solidFill>
              <a:schemeClr val="tx1">
                <a:lumMod val="95000"/>
                <a:lumOff val="5000"/>
              </a:schemeClr>
            </a:solidFill>
            <a:latin typeface="+mj-lt"/>
            <a:cs typeface="Arial" panose="020B0604020202020204" pitchFamily="34" charset="0"/>
          </a:endParaRPr>
        </a:p>
      </xdr:txBody>
    </xdr:sp>
    <xdr:clientData/>
  </xdr:twoCellAnchor>
  <xdr:twoCellAnchor>
    <xdr:from>
      <xdr:col>0</xdr:col>
      <xdr:colOff>9525</xdr:colOff>
      <xdr:row>16</xdr:row>
      <xdr:rowOff>123825</xdr:rowOff>
    </xdr:from>
    <xdr:to>
      <xdr:col>2</xdr:col>
      <xdr:colOff>457200</xdr:colOff>
      <xdr:row>19</xdr:row>
      <xdr:rowOff>114300</xdr:rowOff>
    </xdr:to>
    <xdr:sp macro="" textlink="">
      <xdr:nvSpPr>
        <xdr:cNvPr id="744" name="textruta 9">
          <a:hlinkClick xmlns:r="http://schemas.openxmlformats.org/officeDocument/2006/relationships" r:id="rId4"/>
          <a:extLst>
            <a:ext uri="{FF2B5EF4-FFF2-40B4-BE49-F238E27FC236}">
              <a16:creationId xmlns:a16="http://schemas.microsoft.com/office/drawing/2014/main" id="{235D8B8E-73FC-42B1-A511-1CC74D50C641}"/>
            </a:ext>
          </a:extLst>
        </xdr:cNvPr>
        <xdr:cNvSpPr txBox="1"/>
      </xdr:nvSpPr>
      <xdr:spPr>
        <a:xfrm>
          <a:off x="9525" y="3171825"/>
          <a:ext cx="1666875" cy="561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sv-SE" sz="1600" b="1">
              <a:solidFill>
                <a:schemeClr val="tx1">
                  <a:lumMod val="95000"/>
                  <a:lumOff val="5000"/>
                </a:schemeClr>
              </a:solidFill>
              <a:latin typeface="+mj-lt"/>
              <a:cs typeface="Arial" panose="020B0604020202020204" pitchFamily="34" charset="0"/>
            </a:rPr>
            <a:t>Bokslut</a:t>
          </a:r>
        </a:p>
      </xdr:txBody>
    </xdr:sp>
    <xdr:clientData/>
  </xdr:twoCellAnchor>
  <xdr:twoCellAnchor>
    <xdr:from>
      <xdr:col>0</xdr:col>
      <xdr:colOff>9525</xdr:colOff>
      <xdr:row>20</xdr:row>
      <xdr:rowOff>133350</xdr:rowOff>
    </xdr:from>
    <xdr:to>
      <xdr:col>2</xdr:col>
      <xdr:colOff>457201</xdr:colOff>
      <xdr:row>23</xdr:row>
      <xdr:rowOff>123825</xdr:rowOff>
    </xdr:to>
    <xdr:sp macro="" textlink="">
      <xdr:nvSpPr>
        <xdr:cNvPr id="745" name="textruta 10">
          <a:hlinkClick xmlns:r="http://schemas.openxmlformats.org/officeDocument/2006/relationships" r:id="rId5"/>
          <a:extLst>
            <a:ext uri="{FF2B5EF4-FFF2-40B4-BE49-F238E27FC236}">
              <a16:creationId xmlns:a16="http://schemas.microsoft.com/office/drawing/2014/main" id="{FE32149D-365B-4BB1-B3DE-5C1413ADB5F2}"/>
            </a:ext>
          </a:extLst>
        </xdr:cNvPr>
        <xdr:cNvSpPr txBox="1"/>
      </xdr:nvSpPr>
      <xdr:spPr>
        <a:xfrm>
          <a:off x="9525" y="3943350"/>
          <a:ext cx="1666876" cy="561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sv-SE" sz="1600" b="1">
              <a:solidFill>
                <a:schemeClr val="tx1">
                  <a:lumMod val="95000"/>
                  <a:lumOff val="5000"/>
                </a:schemeClr>
              </a:solidFill>
              <a:latin typeface="+mj-lt"/>
              <a:cs typeface="Arial" panose="020B0604020202020204" pitchFamily="34" charset="0"/>
            </a:rPr>
            <a:t>Statistik</a:t>
          </a:r>
        </a:p>
      </xdr:txBody>
    </xdr:sp>
    <xdr:clientData/>
  </xdr:twoCellAnchor>
  <xdr:twoCellAnchor>
    <xdr:from>
      <xdr:col>0</xdr:col>
      <xdr:colOff>15240</xdr:colOff>
      <xdr:row>38</xdr:row>
      <xdr:rowOff>137160</xdr:rowOff>
    </xdr:from>
    <xdr:to>
      <xdr:col>3</xdr:col>
      <xdr:colOff>53340</xdr:colOff>
      <xdr:row>131</xdr:row>
      <xdr:rowOff>0</xdr:rowOff>
    </xdr:to>
    <xdr:sp macro="" textlink="">
      <xdr:nvSpPr>
        <xdr:cNvPr id="5" name="Rektangel 15">
          <a:extLst>
            <a:ext uri="{FF2B5EF4-FFF2-40B4-BE49-F238E27FC236}">
              <a16:creationId xmlns:a16="http://schemas.microsoft.com/office/drawing/2014/main" id="{BF77A45D-0CFE-30C4-3F1B-EFD1951CEB3B}"/>
            </a:ext>
          </a:extLst>
        </xdr:cNvPr>
        <xdr:cNvSpPr/>
      </xdr:nvSpPr>
      <xdr:spPr>
        <a:xfrm>
          <a:off x="15240" y="6797040"/>
          <a:ext cx="1935480" cy="16337280"/>
        </a:xfrm>
        <a:prstGeom prst="rect">
          <a:avLst/>
        </a:prstGeom>
        <a:solidFill>
          <a:srgbClr val="B0DB9C"/>
        </a:solidFill>
        <a:ln>
          <a:solidFill>
            <a:srgbClr val="B0DB9C"/>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12</xdr:col>
      <xdr:colOff>445770</xdr:colOff>
      <xdr:row>0</xdr:row>
      <xdr:rowOff>171450</xdr:rowOff>
    </xdr:from>
    <xdr:to>
      <xdr:col>20</xdr:col>
      <xdr:colOff>447675</xdr:colOff>
      <xdr:row>6</xdr:row>
      <xdr:rowOff>35560</xdr:rowOff>
    </xdr:to>
    <xdr:sp macro="" textlink="">
      <xdr:nvSpPr>
        <xdr:cNvPr id="642" name="Rektangel: rundade hörn 13">
          <a:extLst>
            <a:ext uri="{FF2B5EF4-FFF2-40B4-BE49-F238E27FC236}">
              <a16:creationId xmlns:a16="http://schemas.microsoft.com/office/drawing/2014/main" id="{B646C292-6ED3-4B14-BDD0-8F701CD19BEE}"/>
            </a:ext>
          </a:extLst>
        </xdr:cNvPr>
        <xdr:cNvSpPr/>
      </xdr:nvSpPr>
      <xdr:spPr>
        <a:xfrm>
          <a:off x="7846695" y="171450"/>
          <a:ext cx="4897755" cy="949960"/>
        </a:xfrm>
        <a:prstGeom prst="roundRect">
          <a:avLst>
            <a:gd name="adj" fmla="val 11312"/>
          </a:avLst>
        </a:prstGeom>
        <a:solidFill>
          <a:schemeClr val="bg1"/>
        </a:solidFill>
        <a:ln w="28575">
          <a:solidFill>
            <a:schemeClr val="accent2">
              <a:lumMod val="50000"/>
            </a:schemeClr>
          </a:solidFill>
          <a:extLst>
            <a:ext uri="{C807C97D-BFC1-408E-A445-0C87EB9F89A2}">
              <ask:lineSketchStyleProps xmlns:ask="http://schemas.microsoft.com/office/drawing/2018/sketchyshapes" sd="3420843494">
                <a:custGeom>
                  <a:avLst/>
                  <a:gdLst>
                    <a:gd name="connsiteX0" fmla="*/ 0 w 3190875"/>
                    <a:gd name="connsiteY0" fmla="*/ 41271 h 2590800"/>
                    <a:gd name="connsiteX1" fmla="*/ 41271 w 3190875"/>
                    <a:gd name="connsiteY1" fmla="*/ 0 h 2590800"/>
                    <a:gd name="connsiteX2" fmla="*/ 528243 w 3190875"/>
                    <a:gd name="connsiteY2" fmla="*/ 0 h 2590800"/>
                    <a:gd name="connsiteX3" fmla="*/ 984132 w 3190875"/>
                    <a:gd name="connsiteY3" fmla="*/ 0 h 2590800"/>
                    <a:gd name="connsiteX4" fmla="*/ 1408938 w 3190875"/>
                    <a:gd name="connsiteY4" fmla="*/ 0 h 2590800"/>
                    <a:gd name="connsiteX5" fmla="*/ 1895910 w 3190875"/>
                    <a:gd name="connsiteY5" fmla="*/ 0 h 2590800"/>
                    <a:gd name="connsiteX6" fmla="*/ 2413965 w 3190875"/>
                    <a:gd name="connsiteY6" fmla="*/ 0 h 2590800"/>
                    <a:gd name="connsiteX7" fmla="*/ 3149604 w 3190875"/>
                    <a:gd name="connsiteY7" fmla="*/ 0 h 2590800"/>
                    <a:gd name="connsiteX8" fmla="*/ 3190875 w 3190875"/>
                    <a:gd name="connsiteY8" fmla="*/ 41271 h 2590800"/>
                    <a:gd name="connsiteX9" fmla="*/ 3190875 w 3190875"/>
                    <a:gd name="connsiteY9" fmla="*/ 568005 h 2590800"/>
                    <a:gd name="connsiteX10" fmla="*/ 3190875 w 3190875"/>
                    <a:gd name="connsiteY10" fmla="*/ 1069657 h 2590800"/>
                    <a:gd name="connsiteX11" fmla="*/ 3190875 w 3190875"/>
                    <a:gd name="connsiteY11" fmla="*/ 1596391 h 2590800"/>
                    <a:gd name="connsiteX12" fmla="*/ 3190875 w 3190875"/>
                    <a:gd name="connsiteY12" fmla="*/ 2098043 h 2590800"/>
                    <a:gd name="connsiteX13" fmla="*/ 3190875 w 3190875"/>
                    <a:gd name="connsiteY13" fmla="*/ 2549529 h 2590800"/>
                    <a:gd name="connsiteX14" fmla="*/ 3149604 w 3190875"/>
                    <a:gd name="connsiteY14" fmla="*/ 2590800 h 2590800"/>
                    <a:gd name="connsiteX15" fmla="*/ 2569382 w 3190875"/>
                    <a:gd name="connsiteY15" fmla="*/ 2590800 h 2590800"/>
                    <a:gd name="connsiteX16" fmla="*/ 1989160 w 3190875"/>
                    <a:gd name="connsiteY16" fmla="*/ 2590800 h 2590800"/>
                    <a:gd name="connsiteX17" fmla="*/ 1408938 w 3190875"/>
                    <a:gd name="connsiteY17" fmla="*/ 2590800 h 2590800"/>
                    <a:gd name="connsiteX18" fmla="*/ 984132 w 3190875"/>
                    <a:gd name="connsiteY18" fmla="*/ 2590800 h 2590800"/>
                    <a:gd name="connsiteX19" fmla="*/ 41271 w 3190875"/>
                    <a:gd name="connsiteY19" fmla="*/ 2590800 h 2590800"/>
                    <a:gd name="connsiteX20" fmla="*/ 0 w 3190875"/>
                    <a:gd name="connsiteY20" fmla="*/ 2549529 h 2590800"/>
                    <a:gd name="connsiteX21" fmla="*/ 0 w 3190875"/>
                    <a:gd name="connsiteY21" fmla="*/ 2022795 h 2590800"/>
                    <a:gd name="connsiteX22" fmla="*/ 0 w 3190875"/>
                    <a:gd name="connsiteY22" fmla="*/ 1571308 h 2590800"/>
                    <a:gd name="connsiteX23" fmla="*/ 0 w 3190875"/>
                    <a:gd name="connsiteY23" fmla="*/ 1119822 h 2590800"/>
                    <a:gd name="connsiteX24" fmla="*/ 0 w 3190875"/>
                    <a:gd name="connsiteY24" fmla="*/ 568005 h 2590800"/>
                    <a:gd name="connsiteX25" fmla="*/ 0 w 3190875"/>
                    <a:gd name="connsiteY25" fmla="*/ 41271 h 25908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Lst>
                  <a:rect l="l" t="t" r="r" b="b"/>
                  <a:pathLst>
                    <a:path w="3190875" h="2590800" extrusionOk="0">
                      <a:moveTo>
                        <a:pt x="0" y="41271"/>
                      </a:moveTo>
                      <a:cubicBezTo>
                        <a:pt x="-737" y="22427"/>
                        <a:pt x="21512" y="3664"/>
                        <a:pt x="41271" y="0"/>
                      </a:cubicBezTo>
                      <a:cubicBezTo>
                        <a:pt x="250045" y="-18863"/>
                        <a:pt x="353209" y="27395"/>
                        <a:pt x="528243" y="0"/>
                      </a:cubicBezTo>
                      <a:cubicBezTo>
                        <a:pt x="703277" y="-27395"/>
                        <a:pt x="837708" y="24205"/>
                        <a:pt x="984132" y="0"/>
                      </a:cubicBezTo>
                      <a:cubicBezTo>
                        <a:pt x="1130556" y="-24205"/>
                        <a:pt x="1296993" y="11920"/>
                        <a:pt x="1408938" y="0"/>
                      </a:cubicBezTo>
                      <a:cubicBezTo>
                        <a:pt x="1520883" y="-11920"/>
                        <a:pt x="1705369" y="33223"/>
                        <a:pt x="1895910" y="0"/>
                      </a:cubicBezTo>
                      <a:cubicBezTo>
                        <a:pt x="2086451" y="-33223"/>
                        <a:pt x="2213790" y="30549"/>
                        <a:pt x="2413965" y="0"/>
                      </a:cubicBezTo>
                      <a:cubicBezTo>
                        <a:pt x="2614141" y="-30549"/>
                        <a:pt x="2972296" y="65946"/>
                        <a:pt x="3149604" y="0"/>
                      </a:cubicBezTo>
                      <a:cubicBezTo>
                        <a:pt x="3173064" y="222"/>
                        <a:pt x="3192561" y="22661"/>
                        <a:pt x="3190875" y="41271"/>
                      </a:cubicBezTo>
                      <a:cubicBezTo>
                        <a:pt x="3235914" y="225835"/>
                        <a:pt x="3164760" y="344743"/>
                        <a:pt x="3190875" y="568005"/>
                      </a:cubicBezTo>
                      <a:cubicBezTo>
                        <a:pt x="3216990" y="791267"/>
                        <a:pt x="3137733" y="933337"/>
                        <a:pt x="3190875" y="1069657"/>
                      </a:cubicBezTo>
                      <a:cubicBezTo>
                        <a:pt x="3244017" y="1205977"/>
                        <a:pt x="3150075" y="1486608"/>
                        <a:pt x="3190875" y="1596391"/>
                      </a:cubicBezTo>
                      <a:cubicBezTo>
                        <a:pt x="3231675" y="1706174"/>
                        <a:pt x="3160140" y="1958783"/>
                        <a:pt x="3190875" y="2098043"/>
                      </a:cubicBezTo>
                      <a:cubicBezTo>
                        <a:pt x="3221610" y="2237303"/>
                        <a:pt x="3157488" y="2373215"/>
                        <a:pt x="3190875" y="2549529"/>
                      </a:cubicBezTo>
                      <a:cubicBezTo>
                        <a:pt x="3188612" y="2570954"/>
                        <a:pt x="3174771" y="2594882"/>
                        <a:pt x="3149604" y="2590800"/>
                      </a:cubicBezTo>
                      <a:cubicBezTo>
                        <a:pt x="2916556" y="2625799"/>
                        <a:pt x="2758275" y="2570016"/>
                        <a:pt x="2569382" y="2590800"/>
                      </a:cubicBezTo>
                      <a:cubicBezTo>
                        <a:pt x="2380489" y="2611584"/>
                        <a:pt x="2176159" y="2551146"/>
                        <a:pt x="1989160" y="2590800"/>
                      </a:cubicBezTo>
                      <a:cubicBezTo>
                        <a:pt x="1802161" y="2630454"/>
                        <a:pt x="1632886" y="2529571"/>
                        <a:pt x="1408938" y="2590800"/>
                      </a:cubicBezTo>
                      <a:cubicBezTo>
                        <a:pt x="1184990" y="2652029"/>
                        <a:pt x="1103329" y="2558820"/>
                        <a:pt x="984132" y="2590800"/>
                      </a:cubicBezTo>
                      <a:cubicBezTo>
                        <a:pt x="864935" y="2622780"/>
                        <a:pt x="361857" y="2576952"/>
                        <a:pt x="41271" y="2590800"/>
                      </a:cubicBezTo>
                      <a:cubicBezTo>
                        <a:pt x="18704" y="2587462"/>
                        <a:pt x="-171" y="2570993"/>
                        <a:pt x="0" y="2549529"/>
                      </a:cubicBezTo>
                      <a:cubicBezTo>
                        <a:pt x="-28340" y="2376401"/>
                        <a:pt x="10662" y="2130631"/>
                        <a:pt x="0" y="2022795"/>
                      </a:cubicBezTo>
                      <a:cubicBezTo>
                        <a:pt x="-10662" y="1914959"/>
                        <a:pt x="46082" y="1681243"/>
                        <a:pt x="0" y="1571308"/>
                      </a:cubicBezTo>
                      <a:cubicBezTo>
                        <a:pt x="-46082" y="1461373"/>
                        <a:pt x="18250" y="1325080"/>
                        <a:pt x="0" y="1119822"/>
                      </a:cubicBezTo>
                      <a:cubicBezTo>
                        <a:pt x="-18250" y="914564"/>
                        <a:pt x="2203" y="685765"/>
                        <a:pt x="0" y="568005"/>
                      </a:cubicBezTo>
                      <a:cubicBezTo>
                        <a:pt x="-2203" y="450245"/>
                        <a:pt x="59091" y="225102"/>
                        <a:pt x="0" y="41271"/>
                      </a:cubicBezTo>
                      <a:close/>
                    </a:path>
                  </a:pathLst>
                </a:custGeom>
                <ask:type>
                  <ask:lineSketchNone/>
                </ask:type>
              </ask:lineSketchStyleProps>
            </a:ext>
          </a:extLst>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sv-SE" sz="400" b="1" spc="0" baseline="0">
              <a:solidFill>
                <a:schemeClr val="accent6">
                  <a:lumMod val="75000"/>
                </a:schemeClr>
              </a:solidFill>
            </a:rPr>
            <a:t> </a:t>
          </a:r>
          <a:r>
            <a:rPr lang="sv-SE" sz="1500" b="1" spc="0" baseline="0">
              <a:solidFill>
                <a:schemeClr val="accent2">
                  <a:lumMod val="50000"/>
                </a:schemeClr>
              </a:solidFill>
            </a:rPr>
            <a:t>OBS! Första gången måste du fylla i grunduppgifter för att mallen ska funka korrekt. Tryck på "Grunduppgifter" i menyn till vänster och följ guiden där!</a:t>
          </a:r>
          <a:endParaRPr lang="sv-SE" sz="1500" spc="20" baseline="0">
            <a:solidFill>
              <a:schemeClr val="accent2">
                <a:lumMod val="50000"/>
              </a:schemeClr>
            </a:solidFill>
          </a:endParaRPr>
        </a:p>
      </xdr:txBody>
    </xdr:sp>
    <xdr:clientData/>
  </xdr:twoCellAnchor>
  <xdr:twoCellAnchor>
    <xdr:from>
      <xdr:col>12</xdr:col>
      <xdr:colOff>459739</xdr:colOff>
      <xdr:row>7</xdr:row>
      <xdr:rowOff>104773</xdr:rowOff>
    </xdr:from>
    <xdr:to>
      <xdr:col>20</xdr:col>
      <xdr:colOff>466726</xdr:colOff>
      <xdr:row>27</xdr:row>
      <xdr:rowOff>123824</xdr:rowOff>
    </xdr:to>
    <xdr:sp macro="" textlink="">
      <xdr:nvSpPr>
        <xdr:cNvPr id="53" name="Rektangel: rundade hörn 13">
          <a:extLst>
            <a:ext uri="{FF2B5EF4-FFF2-40B4-BE49-F238E27FC236}">
              <a16:creationId xmlns:a16="http://schemas.microsoft.com/office/drawing/2014/main" id="{E9ED29B4-0B1D-496E-8FC2-E9F4CE3A3525}"/>
            </a:ext>
          </a:extLst>
        </xdr:cNvPr>
        <xdr:cNvSpPr/>
      </xdr:nvSpPr>
      <xdr:spPr>
        <a:xfrm>
          <a:off x="7832089" y="1304923"/>
          <a:ext cx="4893312" cy="3448051"/>
        </a:xfrm>
        <a:prstGeom prst="roundRect">
          <a:avLst>
            <a:gd name="adj" fmla="val 1593"/>
          </a:avLst>
        </a:prstGeom>
        <a:solidFill>
          <a:schemeClr val="bg1"/>
        </a:solidFill>
        <a:ln w="28575">
          <a:solidFill>
            <a:schemeClr val="accent6">
              <a:lumMod val="75000"/>
            </a:schemeClr>
          </a:solidFill>
          <a:extLst>
            <a:ext uri="{C807C97D-BFC1-408E-A445-0C87EB9F89A2}">
              <ask:lineSketchStyleProps xmlns:ask="http://schemas.microsoft.com/office/drawing/2018/sketchyshapes" sd="3420843494">
                <a:custGeom>
                  <a:avLst/>
                  <a:gdLst>
                    <a:gd name="connsiteX0" fmla="*/ 0 w 3190875"/>
                    <a:gd name="connsiteY0" fmla="*/ 41271 h 2590800"/>
                    <a:gd name="connsiteX1" fmla="*/ 41271 w 3190875"/>
                    <a:gd name="connsiteY1" fmla="*/ 0 h 2590800"/>
                    <a:gd name="connsiteX2" fmla="*/ 528243 w 3190875"/>
                    <a:gd name="connsiteY2" fmla="*/ 0 h 2590800"/>
                    <a:gd name="connsiteX3" fmla="*/ 984132 w 3190875"/>
                    <a:gd name="connsiteY3" fmla="*/ 0 h 2590800"/>
                    <a:gd name="connsiteX4" fmla="*/ 1408938 w 3190875"/>
                    <a:gd name="connsiteY4" fmla="*/ 0 h 2590800"/>
                    <a:gd name="connsiteX5" fmla="*/ 1895910 w 3190875"/>
                    <a:gd name="connsiteY5" fmla="*/ 0 h 2590800"/>
                    <a:gd name="connsiteX6" fmla="*/ 2413965 w 3190875"/>
                    <a:gd name="connsiteY6" fmla="*/ 0 h 2590800"/>
                    <a:gd name="connsiteX7" fmla="*/ 3149604 w 3190875"/>
                    <a:gd name="connsiteY7" fmla="*/ 0 h 2590800"/>
                    <a:gd name="connsiteX8" fmla="*/ 3190875 w 3190875"/>
                    <a:gd name="connsiteY8" fmla="*/ 41271 h 2590800"/>
                    <a:gd name="connsiteX9" fmla="*/ 3190875 w 3190875"/>
                    <a:gd name="connsiteY9" fmla="*/ 568005 h 2590800"/>
                    <a:gd name="connsiteX10" fmla="*/ 3190875 w 3190875"/>
                    <a:gd name="connsiteY10" fmla="*/ 1069657 h 2590800"/>
                    <a:gd name="connsiteX11" fmla="*/ 3190875 w 3190875"/>
                    <a:gd name="connsiteY11" fmla="*/ 1596391 h 2590800"/>
                    <a:gd name="connsiteX12" fmla="*/ 3190875 w 3190875"/>
                    <a:gd name="connsiteY12" fmla="*/ 2098043 h 2590800"/>
                    <a:gd name="connsiteX13" fmla="*/ 3190875 w 3190875"/>
                    <a:gd name="connsiteY13" fmla="*/ 2549529 h 2590800"/>
                    <a:gd name="connsiteX14" fmla="*/ 3149604 w 3190875"/>
                    <a:gd name="connsiteY14" fmla="*/ 2590800 h 2590800"/>
                    <a:gd name="connsiteX15" fmla="*/ 2569382 w 3190875"/>
                    <a:gd name="connsiteY15" fmla="*/ 2590800 h 2590800"/>
                    <a:gd name="connsiteX16" fmla="*/ 1989160 w 3190875"/>
                    <a:gd name="connsiteY16" fmla="*/ 2590800 h 2590800"/>
                    <a:gd name="connsiteX17" fmla="*/ 1408938 w 3190875"/>
                    <a:gd name="connsiteY17" fmla="*/ 2590800 h 2590800"/>
                    <a:gd name="connsiteX18" fmla="*/ 984132 w 3190875"/>
                    <a:gd name="connsiteY18" fmla="*/ 2590800 h 2590800"/>
                    <a:gd name="connsiteX19" fmla="*/ 41271 w 3190875"/>
                    <a:gd name="connsiteY19" fmla="*/ 2590800 h 2590800"/>
                    <a:gd name="connsiteX20" fmla="*/ 0 w 3190875"/>
                    <a:gd name="connsiteY20" fmla="*/ 2549529 h 2590800"/>
                    <a:gd name="connsiteX21" fmla="*/ 0 w 3190875"/>
                    <a:gd name="connsiteY21" fmla="*/ 2022795 h 2590800"/>
                    <a:gd name="connsiteX22" fmla="*/ 0 w 3190875"/>
                    <a:gd name="connsiteY22" fmla="*/ 1571308 h 2590800"/>
                    <a:gd name="connsiteX23" fmla="*/ 0 w 3190875"/>
                    <a:gd name="connsiteY23" fmla="*/ 1119822 h 2590800"/>
                    <a:gd name="connsiteX24" fmla="*/ 0 w 3190875"/>
                    <a:gd name="connsiteY24" fmla="*/ 568005 h 2590800"/>
                    <a:gd name="connsiteX25" fmla="*/ 0 w 3190875"/>
                    <a:gd name="connsiteY25" fmla="*/ 41271 h 25908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Lst>
                  <a:rect l="l" t="t" r="r" b="b"/>
                  <a:pathLst>
                    <a:path w="3190875" h="2590800" extrusionOk="0">
                      <a:moveTo>
                        <a:pt x="0" y="41271"/>
                      </a:moveTo>
                      <a:cubicBezTo>
                        <a:pt x="-737" y="22427"/>
                        <a:pt x="21512" y="3664"/>
                        <a:pt x="41271" y="0"/>
                      </a:cubicBezTo>
                      <a:cubicBezTo>
                        <a:pt x="250045" y="-18863"/>
                        <a:pt x="353209" y="27395"/>
                        <a:pt x="528243" y="0"/>
                      </a:cubicBezTo>
                      <a:cubicBezTo>
                        <a:pt x="703277" y="-27395"/>
                        <a:pt x="837708" y="24205"/>
                        <a:pt x="984132" y="0"/>
                      </a:cubicBezTo>
                      <a:cubicBezTo>
                        <a:pt x="1130556" y="-24205"/>
                        <a:pt x="1296993" y="11920"/>
                        <a:pt x="1408938" y="0"/>
                      </a:cubicBezTo>
                      <a:cubicBezTo>
                        <a:pt x="1520883" y="-11920"/>
                        <a:pt x="1705369" y="33223"/>
                        <a:pt x="1895910" y="0"/>
                      </a:cubicBezTo>
                      <a:cubicBezTo>
                        <a:pt x="2086451" y="-33223"/>
                        <a:pt x="2213790" y="30549"/>
                        <a:pt x="2413965" y="0"/>
                      </a:cubicBezTo>
                      <a:cubicBezTo>
                        <a:pt x="2614141" y="-30549"/>
                        <a:pt x="2972296" y="65946"/>
                        <a:pt x="3149604" y="0"/>
                      </a:cubicBezTo>
                      <a:cubicBezTo>
                        <a:pt x="3173064" y="222"/>
                        <a:pt x="3192561" y="22661"/>
                        <a:pt x="3190875" y="41271"/>
                      </a:cubicBezTo>
                      <a:cubicBezTo>
                        <a:pt x="3235914" y="225835"/>
                        <a:pt x="3164760" y="344743"/>
                        <a:pt x="3190875" y="568005"/>
                      </a:cubicBezTo>
                      <a:cubicBezTo>
                        <a:pt x="3216990" y="791267"/>
                        <a:pt x="3137733" y="933337"/>
                        <a:pt x="3190875" y="1069657"/>
                      </a:cubicBezTo>
                      <a:cubicBezTo>
                        <a:pt x="3244017" y="1205977"/>
                        <a:pt x="3150075" y="1486608"/>
                        <a:pt x="3190875" y="1596391"/>
                      </a:cubicBezTo>
                      <a:cubicBezTo>
                        <a:pt x="3231675" y="1706174"/>
                        <a:pt x="3160140" y="1958783"/>
                        <a:pt x="3190875" y="2098043"/>
                      </a:cubicBezTo>
                      <a:cubicBezTo>
                        <a:pt x="3221610" y="2237303"/>
                        <a:pt x="3157488" y="2373215"/>
                        <a:pt x="3190875" y="2549529"/>
                      </a:cubicBezTo>
                      <a:cubicBezTo>
                        <a:pt x="3188612" y="2570954"/>
                        <a:pt x="3174771" y="2594882"/>
                        <a:pt x="3149604" y="2590800"/>
                      </a:cubicBezTo>
                      <a:cubicBezTo>
                        <a:pt x="2916556" y="2625799"/>
                        <a:pt x="2758275" y="2570016"/>
                        <a:pt x="2569382" y="2590800"/>
                      </a:cubicBezTo>
                      <a:cubicBezTo>
                        <a:pt x="2380489" y="2611584"/>
                        <a:pt x="2176159" y="2551146"/>
                        <a:pt x="1989160" y="2590800"/>
                      </a:cubicBezTo>
                      <a:cubicBezTo>
                        <a:pt x="1802161" y="2630454"/>
                        <a:pt x="1632886" y="2529571"/>
                        <a:pt x="1408938" y="2590800"/>
                      </a:cubicBezTo>
                      <a:cubicBezTo>
                        <a:pt x="1184990" y="2652029"/>
                        <a:pt x="1103329" y="2558820"/>
                        <a:pt x="984132" y="2590800"/>
                      </a:cubicBezTo>
                      <a:cubicBezTo>
                        <a:pt x="864935" y="2622780"/>
                        <a:pt x="361857" y="2576952"/>
                        <a:pt x="41271" y="2590800"/>
                      </a:cubicBezTo>
                      <a:cubicBezTo>
                        <a:pt x="18704" y="2587462"/>
                        <a:pt x="-171" y="2570993"/>
                        <a:pt x="0" y="2549529"/>
                      </a:cubicBezTo>
                      <a:cubicBezTo>
                        <a:pt x="-28340" y="2376401"/>
                        <a:pt x="10662" y="2130631"/>
                        <a:pt x="0" y="2022795"/>
                      </a:cubicBezTo>
                      <a:cubicBezTo>
                        <a:pt x="-10662" y="1914959"/>
                        <a:pt x="46082" y="1681243"/>
                        <a:pt x="0" y="1571308"/>
                      </a:cubicBezTo>
                      <a:cubicBezTo>
                        <a:pt x="-46082" y="1461373"/>
                        <a:pt x="18250" y="1325080"/>
                        <a:pt x="0" y="1119822"/>
                      </a:cubicBezTo>
                      <a:cubicBezTo>
                        <a:pt x="-18250" y="914564"/>
                        <a:pt x="2203" y="685765"/>
                        <a:pt x="0" y="568005"/>
                      </a:cubicBezTo>
                      <a:cubicBezTo>
                        <a:pt x="-2203" y="450245"/>
                        <a:pt x="59091" y="225102"/>
                        <a:pt x="0" y="41271"/>
                      </a:cubicBezTo>
                      <a:close/>
                    </a:path>
                  </a:pathLst>
                </a:custGeom>
                <ask:type>
                  <ask:lineSketchNone/>
                </ask:type>
              </ask:lineSketchStyleProps>
            </a:ext>
          </a:extLst>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sv-SE" sz="1400" b="1">
              <a:solidFill>
                <a:sysClr val="windowText" lastClr="000000"/>
              </a:solidFill>
              <a:effectLst/>
              <a:latin typeface="+mn-lt"/>
              <a:ea typeface="+mn-ea"/>
              <a:cs typeface="+mn-cs"/>
            </a:rPr>
            <a:t>INFÖR ÅRSSKIFTE:</a:t>
          </a:r>
        </a:p>
        <a:p>
          <a:endParaRPr lang="sv-SE" sz="1050">
            <a:solidFill>
              <a:sysClr val="windowText" lastClr="000000"/>
            </a:solidFill>
            <a:effectLst/>
            <a:latin typeface="+mn-lt"/>
            <a:ea typeface="+mn-ea"/>
            <a:cs typeface="+mn-cs"/>
          </a:endParaRPr>
        </a:p>
        <a:p>
          <a:pPr lvl="0"/>
          <a:r>
            <a:rPr lang="sv-SE" sz="1100" b="1">
              <a:solidFill>
                <a:sysClr val="windowText" lastClr="000000"/>
              </a:solidFill>
              <a:effectLst/>
              <a:latin typeface="+mn-lt"/>
              <a:ea typeface="+mn-ea"/>
              <a:cs typeface="+mn-cs"/>
            </a:rPr>
            <a:t>1.</a:t>
          </a:r>
          <a:r>
            <a:rPr lang="sv-SE" sz="1100">
              <a:solidFill>
                <a:sysClr val="windowText" lastClr="000000"/>
              </a:solidFill>
              <a:effectLst/>
              <a:latin typeface="+mn-lt"/>
              <a:ea typeface="+mn-ea"/>
              <a:cs typeface="+mn-cs"/>
            </a:rPr>
            <a:t> Öppna bladet “GRUNDUPPGIFTER” i</a:t>
          </a:r>
          <a:r>
            <a:rPr lang="sv-SE" sz="1100" baseline="0">
              <a:solidFill>
                <a:sysClr val="windowText" lastClr="000000"/>
              </a:solidFill>
              <a:effectLst/>
              <a:latin typeface="+mn-lt"/>
              <a:ea typeface="+mn-ea"/>
              <a:cs typeface="+mn-cs"/>
            </a:rPr>
            <a:t> menyn till vänster</a:t>
          </a:r>
        </a:p>
        <a:p>
          <a:pPr lvl="0"/>
          <a:r>
            <a:rPr lang="sv-SE" sz="1100" b="1">
              <a:solidFill>
                <a:sysClr val="windowText" lastClr="000000"/>
              </a:solidFill>
              <a:effectLst/>
              <a:latin typeface="+mn-lt"/>
              <a:ea typeface="+mn-ea"/>
              <a:cs typeface="+mn-cs"/>
            </a:rPr>
            <a:t>2.</a:t>
          </a:r>
          <a:r>
            <a:rPr lang="sv-SE" sz="1100">
              <a:solidFill>
                <a:sysClr val="windowText" lastClr="000000"/>
              </a:solidFill>
              <a:effectLst/>
              <a:latin typeface="+mn-lt"/>
              <a:ea typeface="+mn-ea"/>
              <a:cs typeface="+mn-cs"/>
            </a:rPr>
            <a:t> Räkna ihop värdet av allt kåren äger som inte är pengar (ex osåld kårmerch) och fyll in det i fältet “Övriga</a:t>
          </a:r>
          <a:r>
            <a:rPr lang="sv-SE" sz="1100" baseline="0">
              <a:solidFill>
                <a:sysClr val="windowText" lastClr="000000"/>
              </a:solidFill>
              <a:effectLst/>
              <a:latin typeface="+mn-lt"/>
              <a:ea typeface="+mn-ea"/>
              <a:cs typeface="+mn-cs"/>
            </a:rPr>
            <a:t> t</a:t>
          </a:r>
          <a:r>
            <a:rPr lang="sv-SE" sz="1100">
              <a:solidFill>
                <a:sysClr val="windowText" lastClr="000000"/>
              </a:solidFill>
              <a:effectLst/>
              <a:latin typeface="+mn-lt"/>
              <a:ea typeface="+mn-ea"/>
              <a:cs typeface="+mn-cs"/>
            </a:rPr>
            <a:t>illgångar”.</a:t>
          </a:r>
        </a:p>
        <a:p>
          <a:pPr lvl="0"/>
          <a:r>
            <a:rPr lang="sv-SE" sz="1100" b="1">
              <a:solidFill>
                <a:sysClr val="windowText" lastClr="000000"/>
              </a:solidFill>
              <a:effectLst/>
              <a:latin typeface="+mn-lt"/>
              <a:ea typeface="+mn-ea"/>
              <a:cs typeface="+mn-cs"/>
            </a:rPr>
            <a:t>3.</a:t>
          </a:r>
          <a:r>
            <a:rPr lang="sv-SE" sz="1100">
              <a:solidFill>
                <a:sysClr val="windowText" lastClr="000000"/>
              </a:solidFill>
              <a:effectLst/>
              <a:latin typeface="+mn-lt"/>
              <a:ea typeface="+mn-ea"/>
              <a:cs typeface="+mn-cs"/>
            </a:rPr>
            <a:t> Räkna ihop eventuella skulder (ex räkningar som ska betalas efter 31 dec) och fyll in i fältet “Skulder”.</a:t>
          </a:r>
        </a:p>
        <a:p>
          <a:pPr lvl="0"/>
          <a:r>
            <a:rPr lang="sv-SE" sz="1100" b="1">
              <a:solidFill>
                <a:sysClr val="windowText" lastClr="000000"/>
              </a:solidFill>
              <a:effectLst/>
              <a:latin typeface="+mn-lt"/>
              <a:ea typeface="+mn-ea"/>
              <a:cs typeface="+mn-cs"/>
            </a:rPr>
            <a:t>4.</a:t>
          </a:r>
          <a:r>
            <a:rPr lang="sv-SE" sz="1100">
              <a:solidFill>
                <a:sysClr val="windowText" lastClr="000000"/>
              </a:solidFill>
              <a:effectLst/>
              <a:latin typeface="+mn-lt"/>
              <a:ea typeface="+mn-ea"/>
              <a:cs typeface="+mn-cs"/>
            </a:rPr>
            <a:t> Öppna bladet “BOKFÖRING” i menyn till</a:t>
          </a:r>
          <a:r>
            <a:rPr lang="sv-SE" sz="1100" baseline="0">
              <a:solidFill>
                <a:sysClr val="windowText" lastClr="000000"/>
              </a:solidFill>
              <a:effectLst/>
              <a:latin typeface="+mn-lt"/>
              <a:ea typeface="+mn-ea"/>
              <a:cs typeface="+mn-cs"/>
            </a:rPr>
            <a:t> vänster</a:t>
          </a:r>
          <a:endParaRPr lang="sv-SE" sz="1100">
            <a:solidFill>
              <a:sysClr val="windowText" lastClr="000000"/>
            </a:solidFill>
            <a:effectLst/>
            <a:latin typeface="+mn-lt"/>
            <a:ea typeface="+mn-ea"/>
            <a:cs typeface="+mn-cs"/>
          </a:endParaRPr>
        </a:p>
        <a:p>
          <a:pPr lvl="0"/>
          <a:r>
            <a:rPr lang="sv-SE" sz="1100" b="1">
              <a:solidFill>
                <a:sysClr val="windowText" lastClr="000000"/>
              </a:solidFill>
              <a:effectLst/>
              <a:latin typeface="+mn-lt"/>
              <a:ea typeface="+mn-ea"/>
              <a:cs typeface="+mn-cs"/>
            </a:rPr>
            <a:t>5. </a:t>
          </a:r>
          <a:r>
            <a:rPr lang="sv-SE" sz="1100">
              <a:solidFill>
                <a:sysClr val="windowText" lastClr="000000"/>
              </a:solidFill>
              <a:effectLst/>
              <a:latin typeface="+mn-lt"/>
              <a:ea typeface="+mn-ea"/>
              <a:cs typeface="+mn-cs"/>
            </a:rPr>
            <a:t>Granska bokföringen och se till så att alla fält är korrekt ifyllda och inget saknas. </a:t>
          </a:r>
        </a:p>
        <a:p>
          <a:pPr lvl="0"/>
          <a:r>
            <a:rPr lang="sv-SE" sz="1100" b="1">
              <a:solidFill>
                <a:sysClr val="windowText" lastClr="000000"/>
              </a:solidFill>
              <a:effectLst/>
              <a:latin typeface="+mn-lt"/>
              <a:ea typeface="+mn-ea"/>
              <a:cs typeface="+mn-cs"/>
            </a:rPr>
            <a:t>6.</a:t>
          </a:r>
          <a:r>
            <a:rPr lang="sv-SE" sz="1100">
              <a:solidFill>
                <a:sysClr val="windowText" lastClr="000000"/>
              </a:solidFill>
              <a:effectLst/>
              <a:latin typeface="+mn-lt"/>
              <a:ea typeface="+mn-ea"/>
              <a:cs typeface="+mn-cs"/>
            </a:rPr>
            <a:t> Öppna bladet “BOKSLUT” i menyn till vänster</a:t>
          </a:r>
        </a:p>
        <a:p>
          <a:pPr lvl="0"/>
          <a:r>
            <a:rPr lang="sv-SE" sz="1100" b="1">
              <a:solidFill>
                <a:sysClr val="windowText" lastClr="000000"/>
              </a:solidFill>
              <a:effectLst/>
              <a:latin typeface="+mn-lt"/>
              <a:ea typeface="+mn-ea"/>
              <a:cs typeface="+mn-cs"/>
            </a:rPr>
            <a:t>7.</a:t>
          </a:r>
          <a:r>
            <a:rPr lang="sv-SE" sz="1100">
              <a:solidFill>
                <a:sysClr val="windowText" lastClr="000000"/>
              </a:solidFill>
              <a:effectLst/>
              <a:latin typeface="+mn-lt"/>
              <a:ea typeface="+mn-ea"/>
              <a:cs typeface="+mn-cs"/>
            </a:rPr>
            <a:t> Granska bokslutet och se till så det ser korrekt ut. Dubbelkolla bland annat att summan vid “Bankkonto” är densamma som summan på ert faktiska bankkonto.</a:t>
          </a:r>
        </a:p>
        <a:p>
          <a:pPr lvl="0"/>
          <a:r>
            <a:rPr lang="sv-SE" sz="1100" b="1">
              <a:solidFill>
                <a:sysClr val="windowText" lastClr="000000"/>
              </a:solidFill>
              <a:effectLst/>
              <a:latin typeface="+mn-lt"/>
              <a:ea typeface="+mn-ea"/>
              <a:cs typeface="+mn-cs"/>
            </a:rPr>
            <a:t>8.</a:t>
          </a:r>
          <a:r>
            <a:rPr lang="sv-SE" sz="1100">
              <a:solidFill>
                <a:sysClr val="windowText" lastClr="000000"/>
              </a:solidFill>
              <a:effectLst/>
              <a:latin typeface="+mn-lt"/>
              <a:ea typeface="+mn-ea"/>
              <a:cs typeface="+mn-cs"/>
            </a:rPr>
            <a:t> Tryck på “Arkiv” högst upp i vänstra hörnet och sedan “Skriv ut”. Kolla att allt ser rätt ut och skriv sedan ut dokumentet. </a:t>
          </a:r>
        </a:p>
        <a:p>
          <a:pPr lvl="0"/>
          <a:r>
            <a:rPr lang="sv-SE" sz="1100" b="1">
              <a:solidFill>
                <a:sysClr val="windowText" lastClr="000000"/>
              </a:solidFill>
              <a:effectLst/>
              <a:latin typeface="+mn-lt"/>
              <a:ea typeface="+mn-ea"/>
              <a:cs typeface="+mn-cs"/>
            </a:rPr>
            <a:t>9.</a:t>
          </a:r>
          <a:r>
            <a:rPr lang="sv-SE" sz="1100">
              <a:solidFill>
                <a:sysClr val="windowText" lastClr="000000"/>
              </a:solidFill>
              <a:effectLst/>
              <a:latin typeface="+mn-lt"/>
              <a:ea typeface="+mn-ea"/>
              <a:cs typeface="+mn-cs"/>
            </a:rPr>
            <a:t> Ekonomiansvarig signerar dokumentet fysiskt. </a:t>
          </a:r>
        </a:p>
        <a:p>
          <a:pPr lvl="0"/>
          <a:r>
            <a:rPr lang="sv-SE" sz="1100" b="1">
              <a:solidFill>
                <a:sysClr val="windowText" lastClr="000000"/>
              </a:solidFill>
              <a:effectLst/>
              <a:latin typeface="+mn-lt"/>
              <a:ea typeface="+mn-ea"/>
              <a:cs typeface="+mn-cs"/>
            </a:rPr>
            <a:t>10.</a:t>
          </a:r>
          <a:r>
            <a:rPr lang="sv-SE" sz="1100">
              <a:solidFill>
                <a:sysClr val="windowText" lastClr="000000"/>
              </a:solidFill>
              <a:effectLst/>
              <a:latin typeface="+mn-lt"/>
              <a:ea typeface="+mn-ea"/>
              <a:cs typeface="+mn-cs"/>
            </a:rPr>
            <a:t> </a:t>
          </a:r>
          <a:r>
            <a:rPr lang="sv-SE" sz="1100" b="1" i="1">
              <a:solidFill>
                <a:sysClr val="windowText" lastClr="000000"/>
              </a:solidFill>
              <a:effectLst/>
              <a:latin typeface="+mn-lt"/>
              <a:ea typeface="+mn-ea"/>
              <a:cs typeface="+mn-cs"/>
            </a:rPr>
            <a:t>Påbörja ett nytt bokföringsdokument för det nya året!</a:t>
          </a:r>
          <a:r>
            <a:rPr lang="sv-SE" sz="1100">
              <a:solidFill>
                <a:sysClr val="windowText" lastClr="000000"/>
              </a:solidFill>
              <a:effectLst/>
              <a:latin typeface="+mn-lt"/>
              <a:ea typeface="+mn-ea"/>
              <a:cs typeface="+mn-cs"/>
            </a:rPr>
            <a:t> Kom ihåg att du fortsatt måste bokföra ända fram tills årsmötet, då du lämnar över dokumentet till nästa ekonomiansvarig. Det är väldigt viktigt att du hjälper nya ekonomiansvarige med att få tillgång till bokföringen och visar hur den här mallen fungerar!</a:t>
          </a:r>
        </a:p>
        <a:p>
          <a:pPr algn="l"/>
          <a:endParaRPr lang="sv-SE" sz="1100">
            <a:solidFill>
              <a:schemeClr val="tx1">
                <a:lumMod val="95000"/>
                <a:lumOff val="5000"/>
              </a:schemeClr>
            </a:solidFill>
          </a:endParaRPr>
        </a:p>
      </xdr:txBody>
    </xdr:sp>
    <xdr:clientData/>
  </xdr:twoCellAnchor>
  <xdr:twoCellAnchor>
    <xdr:from>
      <xdr:col>3</xdr:col>
      <xdr:colOff>578485</xdr:colOff>
      <xdr:row>7</xdr:row>
      <xdr:rowOff>101600</xdr:rowOff>
    </xdr:from>
    <xdr:to>
      <xdr:col>12</xdr:col>
      <xdr:colOff>40005</xdr:colOff>
      <xdr:row>32</xdr:row>
      <xdr:rowOff>149225</xdr:rowOff>
    </xdr:to>
    <xdr:sp macro="" textlink="">
      <xdr:nvSpPr>
        <xdr:cNvPr id="890" name="Rektangel: rundade hörn 14">
          <a:extLst>
            <a:ext uri="{FF2B5EF4-FFF2-40B4-BE49-F238E27FC236}">
              <a16:creationId xmlns:a16="http://schemas.microsoft.com/office/drawing/2014/main" id="{06CE32D9-DC49-4A94-AD6A-4D95730890A4}"/>
            </a:ext>
          </a:extLst>
        </xdr:cNvPr>
        <xdr:cNvSpPr/>
      </xdr:nvSpPr>
      <xdr:spPr>
        <a:xfrm>
          <a:off x="2493010" y="1368425"/>
          <a:ext cx="4947920" cy="4572000"/>
        </a:xfrm>
        <a:prstGeom prst="roundRect">
          <a:avLst>
            <a:gd name="adj" fmla="val 1593"/>
          </a:avLst>
        </a:prstGeom>
        <a:solidFill>
          <a:schemeClr val="bg1"/>
        </a:solidFill>
        <a:ln w="28575">
          <a:solidFill>
            <a:schemeClr val="accent6">
              <a:lumMod val="75000"/>
            </a:schemeClr>
          </a:solidFill>
          <a:extLst>
            <a:ext uri="{C807C97D-BFC1-408E-A445-0C87EB9F89A2}">
              <ask:lineSketchStyleProps xmlns:ask="http://schemas.microsoft.com/office/drawing/2018/sketchyshapes" sd="3420843494">
                <a:custGeom>
                  <a:avLst/>
                  <a:gdLst>
                    <a:gd name="connsiteX0" fmla="*/ 0 w 3190875"/>
                    <a:gd name="connsiteY0" fmla="*/ 41271 h 2590800"/>
                    <a:gd name="connsiteX1" fmla="*/ 41271 w 3190875"/>
                    <a:gd name="connsiteY1" fmla="*/ 0 h 2590800"/>
                    <a:gd name="connsiteX2" fmla="*/ 528243 w 3190875"/>
                    <a:gd name="connsiteY2" fmla="*/ 0 h 2590800"/>
                    <a:gd name="connsiteX3" fmla="*/ 984132 w 3190875"/>
                    <a:gd name="connsiteY3" fmla="*/ 0 h 2590800"/>
                    <a:gd name="connsiteX4" fmla="*/ 1408938 w 3190875"/>
                    <a:gd name="connsiteY4" fmla="*/ 0 h 2590800"/>
                    <a:gd name="connsiteX5" fmla="*/ 1895910 w 3190875"/>
                    <a:gd name="connsiteY5" fmla="*/ 0 h 2590800"/>
                    <a:gd name="connsiteX6" fmla="*/ 2413965 w 3190875"/>
                    <a:gd name="connsiteY6" fmla="*/ 0 h 2590800"/>
                    <a:gd name="connsiteX7" fmla="*/ 3149604 w 3190875"/>
                    <a:gd name="connsiteY7" fmla="*/ 0 h 2590800"/>
                    <a:gd name="connsiteX8" fmla="*/ 3190875 w 3190875"/>
                    <a:gd name="connsiteY8" fmla="*/ 41271 h 2590800"/>
                    <a:gd name="connsiteX9" fmla="*/ 3190875 w 3190875"/>
                    <a:gd name="connsiteY9" fmla="*/ 568005 h 2590800"/>
                    <a:gd name="connsiteX10" fmla="*/ 3190875 w 3190875"/>
                    <a:gd name="connsiteY10" fmla="*/ 1069657 h 2590800"/>
                    <a:gd name="connsiteX11" fmla="*/ 3190875 w 3190875"/>
                    <a:gd name="connsiteY11" fmla="*/ 1596391 h 2590800"/>
                    <a:gd name="connsiteX12" fmla="*/ 3190875 w 3190875"/>
                    <a:gd name="connsiteY12" fmla="*/ 2098043 h 2590800"/>
                    <a:gd name="connsiteX13" fmla="*/ 3190875 w 3190875"/>
                    <a:gd name="connsiteY13" fmla="*/ 2549529 h 2590800"/>
                    <a:gd name="connsiteX14" fmla="*/ 3149604 w 3190875"/>
                    <a:gd name="connsiteY14" fmla="*/ 2590800 h 2590800"/>
                    <a:gd name="connsiteX15" fmla="*/ 2569382 w 3190875"/>
                    <a:gd name="connsiteY15" fmla="*/ 2590800 h 2590800"/>
                    <a:gd name="connsiteX16" fmla="*/ 1989160 w 3190875"/>
                    <a:gd name="connsiteY16" fmla="*/ 2590800 h 2590800"/>
                    <a:gd name="connsiteX17" fmla="*/ 1408938 w 3190875"/>
                    <a:gd name="connsiteY17" fmla="*/ 2590800 h 2590800"/>
                    <a:gd name="connsiteX18" fmla="*/ 984132 w 3190875"/>
                    <a:gd name="connsiteY18" fmla="*/ 2590800 h 2590800"/>
                    <a:gd name="connsiteX19" fmla="*/ 41271 w 3190875"/>
                    <a:gd name="connsiteY19" fmla="*/ 2590800 h 2590800"/>
                    <a:gd name="connsiteX20" fmla="*/ 0 w 3190875"/>
                    <a:gd name="connsiteY20" fmla="*/ 2549529 h 2590800"/>
                    <a:gd name="connsiteX21" fmla="*/ 0 w 3190875"/>
                    <a:gd name="connsiteY21" fmla="*/ 2022795 h 2590800"/>
                    <a:gd name="connsiteX22" fmla="*/ 0 w 3190875"/>
                    <a:gd name="connsiteY22" fmla="*/ 1571308 h 2590800"/>
                    <a:gd name="connsiteX23" fmla="*/ 0 w 3190875"/>
                    <a:gd name="connsiteY23" fmla="*/ 1119822 h 2590800"/>
                    <a:gd name="connsiteX24" fmla="*/ 0 w 3190875"/>
                    <a:gd name="connsiteY24" fmla="*/ 568005 h 2590800"/>
                    <a:gd name="connsiteX25" fmla="*/ 0 w 3190875"/>
                    <a:gd name="connsiteY25" fmla="*/ 41271 h 25908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Lst>
                  <a:rect l="l" t="t" r="r" b="b"/>
                  <a:pathLst>
                    <a:path w="3190875" h="2590800" extrusionOk="0">
                      <a:moveTo>
                        <a:pt x="0" y="41271"/>
                      </a:moveTo>
                      <a:cubicBezTo>
                        <a:pt x="-737" y="22427"/>
                        <a:pt x="21512" y="3664"/>
                        <a:pt x="41271" y="0"/>
                      </a:cubicBezTo>
                      <a:cubicBezTo>
                        <a:pt x="250045" y="-18863"/>
                        <a:pt x="353209" y="27395"/>
                        <a:pt x="528243" y="0"/>
                      </a:cubicBezTo>
                      <a:cubicBezTo>
                        <a:pt x="703277" y="-27395"/>
                        <a:pt x="837708" y="24205"/>
                        <a:pt x="984132" y="0"/>
                      </a:cubicBezTo>
                      <a:cubicBezTo>
                        <a:pt x="1130556" y="-24205"/>
                        <a:pt x="1296993" y="11920"/>
                        <a:pt x="1408938" y="0"/>
                      </a:cubicBezTo>
                      <a:cubicBezTo>
                        <a:pt x="1520883" y="-11920"/>
                        <a:pt x="1705369" y="33223"/>
                        <a:pt x="1895910" y="0"/>
                      </a:cubicBezTo>
                      <a:cubicBezTo>
                        <a:pt x="2086451" y="-33223"/>
                        <a:pt x="2213790" y="30549"/>
                        <a:pt x="2413965" y="0"/>
                      </a:cubicBezTo>
                      <a:cubicBezTo>
                        <a:pt x="2614141" y="-30549"/>
                        <a:pt x="2972296" y="65946"/>
                        <a:pt x="3149604" y="0"/>
                      </a:cubicBezTo>
                      <a:cubicBezTo>
                        <a:pt x="3173064" y="222"/>
                        <a:pt x="3192561" y="22661"/>
                        <a:pt x="3190875" y="41271"/>
                      </a:cubicBezTo>
                      <a:cubicBezTo>
                        <a:pt x="3235914" y="225835"/>
                        <a:pt x="3164760" y="344743"/>
                        <a:pt x="3190875" y="568005"/>
                      </a:cubicBezTo>
                      <a:cubicBezTo>
                        <a:pt x="3216990" y="791267"/>
                        <a:pt x="3137733" y="933337"/>
                        <a:pt x="3190875" y="1069657"/>
                      </a:cubicBezTo>
                      <a:cubicBezTo>
                        <a:pt x="3244017" y="1205977"/>
                        <a:pt x="3150075" y="1486608"/>
                        <a:pt x="3190875" y="1596391"/>
                      </a:cubicBezTo>
                      <a:cubicBezTo>
                        <a:pt x="3231675" y="1706174"/>
                        <a:pt x="3160140" y="1958783"/>
                        <a:pt x="3190875" y="2098043"/>
                      </a:cubicBezTo>
                      <a:cubicBezTo>
                        <a:pt x="3221610" y="2237303"/>
                        <a:pt x="3157488" y="2373215"/>
                        <a:pt x="3190875" y="2549529"/>
                      </a:cubicBezTo>
                      <a:cubicBezTo>
                        <a:pt x="3188612" y="2570954"/>
                        <a:pt x="3174771" y="2594882"/>
                        <a:pt x="3149604" y="2590800"/>
                      </a:cubicBezTo>
                      <a:cubicBezTo>
                        <a:pt x="2916556" y="2625799"/>
                        <a:pt x="2758275" y="2570016"/>
                        <a:pt x="2569382" y="2590800"/>
                      </a:cubicBezTo>
                      <a:cubicBezTo>
                        <a:pt x="2380489" y="2611584"/>
                        <a:pt x="2176159" y="2551146"/>
                        <a:pt x="1989160" y="2590800"/>
                      </a:cubicBezTo>
                      <a:cubicBezTo>
                        <a:pt x="1802161" y="2630454"/>
                        <a:pt x="1632886" y="2529571"/>
                        <a:pt x="1408938" y="2590800"/>
                      </a:cubicBezTo>
                      <a:cubicBezTo>
                        <a:pt x="1184990" y="2652029"/>
                        <a:pt x="1103329" y="2558820"/>
                        <a:pt x="984132" y="2590800"/>
                      </a:cubicBezTo>
                      <a:cubicBezTo>
                        <a:pt x="864935" y="2622780"/>
                        <a:pt x="361857" y="2576952"/>
                        <a:pt x="41271" y="2590800"/>
                      </a:cubicBezTo>
                      <a:cubicBezTo>
                        <a:pt x="18704" y="2587462"/>
                        <a:pt x="-171" y="2570993"/>
                        <a:pt x="0" y="2549529"/>
                      </a:cubicBezTo>
                      <a:cubicBezTo>
                        <a:pt x="-28340" y="2376401"/>
                        <a:pt x="10662" y="2130631"/>
                        <a:pt x="0" y="2022795"/>
                      </a:cubicBezTo>
                      <a:cubicBezTo>
                        <a:pt x="-10662" y="1914959"/>
                        <a:pt x="46082" y="1681243"/>
                        <a:pt x="0" y="1571308"/>
                      </a:cubicBezTo>
                      <a:cubicBezTo>
                        <a:pt x="-46082" y="1461373"/>
                        <a:pt x="18250" y="1325080"/>
                        <a:pt x="0" y="1119822"/>
                      </a:cubicBezTo>
                      <a:cubicBezTo>
                        <a:pt x="-18250" y="914564"/>
                        <a:pt x="2203" y="685765"/>
                        <a:pt x="0" y="568005"/>
                      </a:cubicBezTo>
                      <a:cubicBezTo>
                        <a:pt x="-2203" y="450245"/>
                        <a:pt x="59091" y="225102"/>
                        <a:pt x="0" y="41271"/>
                      </a:cubicBezTo>
                      <a:close/>
                    </a:path>
                  </a:pathLst>
                </a:custGeom>
                <ask:type>
                  <ask:lineSketchNone/>
                </ask:type>
              </ask:lineSketchStyleProps>
            </a:ext>
          </a:extLst>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sv-SE" sz="1400" b="1">
              <a:solidFill>
                <a:schemeClr val="tx1">
                  <a:lumMod val="95000"/>
                  <a:lumOff val="5000"/>
                </a:schemeClr>
              </a:solidFill>
            </a:rPr>
            <a:t>BOKFÖR</a:t>
          </a:r>
          <a:r>
            <a:rPr lang="sv-SE" sz="1400" b="1" baseline="0">
              <a:solidFill>
                <a:schemeClr val="tx1">
                  <a:lumMod val="95000"/>
                  <a:lumOff val="5000"/>
                </a:schemeClr>
              </a:solidFill>
            </a:rPr>
            <a:t> INKÖP</a:t>
          </a:r>
          <a:r>
            <a:rPr lang="sv-SE" sz="1400" b="1">
              <a:solidFill>
                <a:schemeClr val="tx1">
                  <a:lumMod val="95000"/>
                  <a:lumOff val="5000"/>
                </a:schemeClr>
              </a:solidFill>
            </a:rPr>
            <a:t>: </a:t>
          </a:r>
        </a:p>
        <a:p>
          <a:pPr algn="l"/>
          <a:endParaRPr lang="sv-SE" sz="1050">
            <a:solidFill>
              <a:schemeClr val="tx1">
                <a:lumMod val="95000"/>
                <a:lumOff val="5000"/>
              </a:schemeClr>
            </a:solidFill>
          </a:endParaRPr>
        </a:p>
        <a:p>
          <a:pPr algn="l"/>
          <a:r>
            <a:rPr lang="sv-SE" sz="1100" b="1" spc="20">
              <a:solidFill>
                <a:schemeClr val="tx1">
                  <a:lumMod val="95000"/>
                  <a:lumOff val="5000"/>
                </a:schemeClr>
              </a:solidFill>
            </a:rPr>
            <a:t>1.</a:t>
          </a:r>
          <a:r>
            <a:rPr lang="sv-SE" sz="1100" b="0" spc="20">
              <a:solidFill>
                <a:schemeClr val="tx1">
                  <a:lumMod val="95000"/>
                  <a:lumOff val="5000"/>
                </a:schemeClr>
              </a:solidFill>
            </a:rPr>
            <a:t> Tryck på "Bokföring" i menyn till vänster.</a:t>
          </a:r>
        </a:p>
        <a:p>
          <a:pPr algn="l"/>
          <a:r>
            <a:rPr lang="sv-SE" sz="1100" b="1" spc="20">
              <a:solidFill>
                <a:schemeClr val="tx1">
                  <a:lumMod val="95000"/>
                  <a:lumOff val="5000"/>
                </a:schemeClr>
              </a:solidFill>
            </a:rPr>
            <a:t>2.</a:t>
          </a:r>
          <a:r>
            <a:rPr lang="sv-SE" sz="1100" b="0" spc="20">
              <a:solidFill>
                <a:schemeClr val="tx1">
                  <a:lumMod val="95000"/>
                  <a:lumOff val="5000"/>
                </a:schemeClr>
              </a:solidFill>
            </a:rPr>
            <a:t> Använd den raden högst upp i bokföringstabellen som är ledig  </a:t>
          </a:r>
        </a:p>
        <a:p>
          <a:pPr algn="l"/>
          <a:r>
            <a:rPr lang="sv-SE" sz="1100" b="1" spc="20">
              <a:solidFill>
                <a:schemeClr val="tx1">
                  <a:lumMod val="95000"/>
                  <a:lumOff val="5000"/>
                </a:schemeClr>
              </a:solidFill>
            </a:rPr>
            <a:t>3. </a:t>
          </a:r>
          <a:r>
            <a:rPr lang="sv-SE" sz="1100" b="0" spc="20">
              <a:solidFill>
                <a:schemeClr val="tx1">
                  <a:lumMod val="95000"/>
                  <a:lumOff val="5000"/>
                </a:schemeClr>
              </a:solidFill>
            </a:rPr>
            <a:t>När du ställer dig på cellen under kolumnen “INTÄKT/UTGIFT” så dyker en pil upp i högra hörnet av cellen. Välj rätt bokföringtyp! </a:t>
          </a:r>
        </a:p>
        <a:p>
          <a:pPr algn="l"/>
          <a:r>
            <a:rPr lang="sv-SE" sz="1100" b="1" spc="20">
              <a:solidFill>
                <a:schemeClr val="tx1">
                  <a:lumMod val="95000"/>
                  <a:lumOff val="5000"/>
                </a:schemeClr>
              </a:solidFill>
            </a:rPr>
            <a:t>4.</a:t>
          </a:r>
          <a:r>
            <a:rPr lang="sv-SE" sz="1100" b="1" spc="20" baseline="0">
              <a:solidFill>
                <a:schemeClr val="tx1">
                  <a:lumMod val="95000"/>
                  <a:lumOff val="5000"/>
                </a:schemeClr>
              </a:solidFill>
            </a:rPr>
            <a:t> </a:t>
          </a:r>
          <a:r>
            <a:rPr lang="sv-SE" sz="1100" b="0" spc="20">
              <a:solidFill>
                <a:schemeClr val="tx1">
                  <a:lumMod val="95000"/>
                  <a:lumOff val="5000"/>
                </a:schemeClr>
              </a:solidFill>
            </a:rPr>
            <a:t>När du ställer dig på cellen under kolumnen “KATEGORI” så dyker en liknande pil upp i högra hörnet av</a:t>
          </a:r>
          <a:r>
            <a:rPr lang="sv-SE" sz="1100" b="0" spc="20" baseline="0">
              <a:solidFill>
                <a:schemeClr val="tx1">
                  <a:lumMod val="95000"/>
                  <a:lumOff val="5000"/>
                </a:schemeClr>
              </a:solidFill>
            </a:rPr>
            <a:t> cellen</a:t>
          </a:r>
          <a:r>
            <a:rPr lang="sv-SE" sz="1100" b="0" spc="20">
              <a:solidFill>
                <a:schemeClr val="tx1">
                  <a:lumMod val="95000"/>
                  <a:lumOff val="5000"/>
                </a:schemeClr>
              </a:solidFill>
            </a:rPr>
            <a:t>. Välj rätt kategori! (</a:t>
          </a:r>
          <a:r>
            <a:rPr lang="sv-SE" sz="1100" b="0" i="1" spc="20">
              <a:solidFill>
                <a:schemeClr val="tx1">
                  <a:lumMod val="95000"/>
                  <a:lumOff val="5000"/>
                </a:schemeClr>
              </a:solidFill>
            </a:rPr>
            <a:t>Längst ner på den här</a:t>
          </a:r>
          <a:r>
            <a:rPr lang="sv-SE" sz="1100" b="0" i="1" spc="20" baseline="0">
              <a:solidFill>
                <a:schemeClr val="tx1">
                  <a:lumMod val="95000"/>
                  <a:lumOff val="5000"/>
                </a:schemeClr>
              </a:solidFill>
            </a:rPr>
            <a:t> sidan</a:t>
          </a:r>
          <a:r>
            <a:rPr lang="sv-SE" sz="1100" b="0" i="1" spc="20">
              <a:solidFill>
                <a:schemeClr val="tx1">
                  <a:lumMod val="95000"/>
                  <a:lumOff val="5000"/>
                </a:schemeClr>
              </a:solidFill>
            </a:rPr>
            <a:t> finns en inforuta som beskriver kategorierna!) </a:t>
          </a:r>
        </a:p>
        <a:p>
          <a:pPr algn="l"/>
          <a:r>
            <a:rPr lang="sv-SE" sz="1100" b="1" spc="20">
              <a:solidFill>
                <a:schemeClr val="tx1">
                  <a:lumMod val="95000"/>
                  <a:lumOff val="5000"/>
                </a:schemeClr>
              </a:solidFill>
            </a:rPr>
            <a:t>5. </a:t>
          </a:r>
          <a:r>
            <a:rPr lang="sv-SE" sz="1100" b="0" spc="20">
              <a:solidFill>
                <a:schemeClr val="tx1">
                  <a:lumMod val="95000"/>
                  <a:lumOff val="5000"/>
                </a:schemeClr>
              </a:solidFill>
            </a:rPr>
            <a:t>Beskriv kortfattat vad intäkten/utgiften är kopplad till för aktivitet under kolumnen “BESKRIVNING”. </a:t>
          </a:r>
        </a:p>
        <a:p>
          <a:pPr algn="l"/>
          <a:r>
            <a:rPr lang="sv-SE" sz="1100" b="1" spc="20">
              <a:solidFill>
                <a:schemeClr val="tx1">
                  <a:lumMod val="95000"/>
                  <a:lumOff val="5000"/>
                </a:schemeClr>
              </a:solidFill>
            </a:rPr>
            <a:t>6.</a:t>
          </a:r>
          <a:r>
            <a:rPr lang="sv-SE" sz="1100" b="0" spc="20">
              <a:solidFill>
                <a:schemeClr val="tx1">
                  <a:lumMod val="95000"/>
                  <a:lumOff val="5000"/>
                </a:schemeClr>
              </a:solidFill>
            </a:rPr>
            <a:t> Fyll i datumet för transaktionen under kolumnen “DATUM”. Det kan ni exempelvis se på internetbanken eller på kvittot.   </a:t>
          </a:r>
        </a:p>
        <a:p>
          <a:pPr algn="l"/>
          <a:r>
            <a:rPr lang="sv-SE" sz="1100" b="1" spc="20">
              <a:solidFill>
                <a:schemeClr val="tx1">
                  <a:lumMod val="95000"/>
                  <a:lumOff val="5000"/>
                </a:schemeClr>
              </a:solidFill>
            </a:rPr>
            <a:t>7. </a:t>
          </a:r>
          <a:r>
            <a:rPr lang="sv-SE" sz="1100" b="0" spc="20">
              <a:solidFill>
                <a:schemeClr val="tx1">
                  <a:lumMod val="95000"/>
                  <a:lumOff val="5000"/>
                </a:schemeClr>
              </a:solidFill>
            </a:rPr>
            <a:t>V-NR (verifikationsnummer) är gråmarkerad och ska inte ändras. </a:t>
          </a:r>
        </a:p>
        <a:p>
          <a:pPr algn="l"/>
          <a:r>
            <a:rPr lang="sv-SE" sz="1100" b="1" spc="20">
              <a:solidFill>
                <a:schemeClr val="tx1">
                  <a:lumMod val="95000"/>
                  <a:lumOff val="5000"/>
                </a:schemeClr>
              </a:solidFill>
            </a:rPr>
            <a:t>8. </a:t>
          </a:r>
          <a:r>
            <a:rPr lang="sv-SE" sz="1100" b="0" spc="20">
              <a:solidFill>
                <a:schemeClr val="tx1">
                  <a:lumMod val="95000"/>
                  <a:lumOff val="5000"/>
                </a:schemeClr>
              </a:solidFill>
            </a:rPr>
            <a:t>Fyll i det exakta beloppet med två decimaler under kolumnen “BELOPP” </a:t>
          </a:r>
        </a:p>
        <a:p>
          <a:pPr algn="l"/>
          <a:r>
            <a:rPr lang="sv-SE" sz="1100" b="1" spc="20">
              <a:solidFill>
                <a:schemeClr val="tx1">
                  <a:lumMod val="95000"/>
                  <a:lumOff val="5000"/>
                </a:schemeClr>
              </a:solidFill>
            </a:rPr>
            <a:t>9. </a:t>
          </a:r>
          <a:r>
            <a:rPr lang="sv-SE" sz="1100" b="0" spc="20">
              <a:solidFill>
                <a:schemeClr val="tx1">
                  <a:lumMod val="95000"/>
                  <a:lumOff val="5000"/>
                </a:schemeClr>
              </a:solidFill>
            </a:rPr>
            <a:t>Ställ dig i cellen under “KVITTO” och tryck på menyfliken ”Infoga” högst upp och sedan “Bilder” -&gt; “Placera i cell” -&gt; “Den här enheten” och välj bilden av rätt kvitto. För att senare öppna kvittot högerklicka i cellen och sedan “Visa förhandsgranskning”. (I appen:</a:t>
          </a:r>
          <a:r>
            <a:rPr lang="sv-SE" sz="1100" b="0" spc="20" baseline="0">
              <a:solidFill>
                <a:schemeClr val="tx1">
                  <a:lumMod val="95000"/>
                  <a:lumOff val="5000"/>
                </a:schemeClr>
              </a:solidFill>
            </a:rPr>
            <a:t> </a:t>
          </a:r>
          <a:r>
            <a:rPr lang="sv-SE" sz="1100" b="0" spc="20">
              <a:solidFill>
                <a:schemeClr val="tx1">
                  <a:lumMod val="95000"/>
                  <a:lumOff val="5000"/>
                </a:schemeClr>
              </a:solidFill>
            </a:rPr>
            <a:t>“Bild i cell” -&gt; “Visa förhandsgranskning”) </a:t>
          </a:r>
        </a:p>
        <a:p>
          <a:pPr algn="l"/>
          <a:endParaRPr lang="sv-SE" sz="1100" b="0" spc="20">
            <a:solidFill>
              <a:schemeClr val="tx1">
                <a:lumMod val="95000"/>
                <a:lumOff val="5000"/>
              </a:schemeClr>
            </a:solidFill>
          </a:endParaRPr>
        </a:p>
        <a:p>
          <a:pPr algn="l"/>
          <a:r>
            <a:rPr lang="sv-SE" sz="1100" b="0" spc="20">
              <a:solidFill>
                <a:schemeClr val="tx1">
                  <a:lumMod val="95000"/>
                  <a:lumOff val="5000"/>
                </a:schemeClr>
              </a:solidFill>
            </a:rPr>
            <a:t>Har du följt den här guiden borde det nu står “KLAR” i cellen under kolumnen “STATUS”. I annat fall bör det stå vad som är fel så att du kan åtgärda det. Har du några frågor</a:t>
          </a:r>
          <a:r>
            <a:rPr lang="sv-SE" sz="1100" b="0" spc="20" baseline="0">
              <a:solidFill>
                <a:schemeClr val="tx1">
                  <a:lumMod val="95000"/>
                  <a:lumOff val="5000"/>
                </a:schemeClr>
              </a:solidFill>
            </a:rPr>
            <a:t> kring hur mallen fungerar så kan du skriva till din region på instagram</a:t>
          </a:r>
          <a:r>
            <a:rPr lang="sv-SE" sz="1100" b="0" spc="20">
              <a:solidFill>
                <a:schemeClr val="tx1">
                  <a:lumMod val="95000"/>
                  <a:lumOff val="5000"/>
                </a:schemeClr>
              </a:solidFill>
            </a:rPr>
            <a:t>.  </a:t>
          </a:r>
        </a:p>
      </xdr:txBody>
    </xdr:sp>
    <xdr:clientData/>
  </xdr:twoCellAnchor>
  <xdr:twoCellAnchor>
    <xdr:from>
      <xdr:col>12</xdr:col>
      <xdr:colOff>445135</xdr:colOff>
      <xdr:row>29</xdr:row>
      <xdr:rowOff>93342</xdr:rowOff>
    </xdr:from>
    <xdr:to>
      <xdr:col>20</xdr:col>
      <xdr:colOff>483235</xdr:colOff>
      <xdr:row>54</xdr:row>
      <xdr:rowOff>0</xdr:rowOff>
    </xdr:to>
    <xdr:sp macro="" textlink="">
      <xdr:nvSpPr>
        <xdr:cNvPr id="6" name="Rektangel: rundade hörn 14">
          <a:extLst>
            <a:ext uri="{FF2B5EF4-FFF2-40B4-BE49-F238E27FC236}">
              <a16:creationId xmlns:a16="http://schemas.microsoft.com/office/drawing/2014/main" id="{66475B8B-BE50-45E1-87B9-780B41D78390}"/>
            </a:ext>
          </a:extLst>
        </xdr:cNvPr>
        <xdr:cNvSpPr/>
      </xdr:nvSpPr>
      <xdr:spPr>
        <a:xfrm>
          <a:off x="7828915" y="5175882"/>
          <a:ext cx="4922520" cy="4288158"/>
        </a:xfrm>
        <a:prstGeom prst="roundRect">
          <a:avLst>
            <a:gd name="adj" fmla="val 1593"/>
          </a:avLst>
        </a:prstGeom>
        <a:solidFill>
          <a:schemeClr val="bg1"/>
        </a:solidFill>
        <a:ln w="28575">
          <a:solidFill>
            <a:schemeClr val="accent6">
              <a:lumMod val="75000"/>
            </a:schemeClr>
          </a:solidFill>
          <a:extLst>
            <a:ext uri="{C807C97D-BFC1-408E-A445-0C87EB9F89A2}">
              <ask:lineSketchStyleProps xmlns:ask="http://schemas.microsoft.com/office/drawing/2018/sketchyshapes" sd="3420843494">
                <a:custGeom>
                  <a:avLst/>
                  <a:gdLst>
                    <a:gd name="connsiteX0" fmla="*/ 0 w 3190875"/>
                    <a:gd name="connsiteY0" fmla="*/ 41271 h 2590800"/>
                    <a:gd name="connsiteX1" fmla="*/ 41271 w 3190875"/>
                    <a:gd name="connsiteY1" fmla="*/ 0 h 2590800"/>
                    <a:gd name="connsiteX2" fmla="*/ 528243 w 3190875"/>
                    <a:gd name="connsiteY2" fmla="*/ 0 h 2590800"/>
                    <a:gd name="connsiteX3" fmla="*/ 984132 w 3190875"/>
                    <a:gd name="connsiteY3" fmla="*/ 0 h 2590800"/>
                    <a:gd name="connsiteX4" fmla="*/ 1408938 w 3190875"/>
                    <a:gd name="connsiteY4" fmla="*/ 0 h 2590800"/>
                    <a:gd name="connsiteX5" fmla="*/ 1895910 w 3190875"/>
                    <a:gd name="connsiteY5" fmla="*/ 0 h 2590800"/>
                    <a:gd name="connsiteX6" fmla="*/ 2413965 w 3190875"/>
                    <a:gd name="connsiteY6" fmla="*/ 0 h 2590800"/>
                    <a:gd name="connsiteX7" fmla="*/ 3149604 w 3190875"/>
                    <a:gd name="connsiteY7" fmla="*/ 0 h 2590800"/>
                    <a:gd name="connsiteX8" fmla="*/ 3190875 w 3190875"/>
                    <a:gd name="connsiteY8" fmla="*/ 41271 h 2590800"/>
                    <a:gd name="connsiteX9" fmla="*/ 3190875 w 3190875"/>
                    <a:gd name="connsiteY9" fmla="*/ 568005 h 2590800"/>
                    <a:gd name="connsiteX10" fmla="*/ 3190875 w 3190875"/>
                    <a:gd name="connsiteY10" fmla="*/ 1069657 h 2590800"/>
                    <a:gd name="connsiteX11" fmla="*/ 3190875 w 3190875"/>
                    <a:gd name="connsiteY11" fmla="*/ 1596391 h 2590800"/>
                    <a:gd name="connsiteX12" fmla="*/ 3190875 w 3190875"/>
                    <a:gd name="connsiteY12" fmla="*/ 2098043 h 2590800"/>
                    <a:gd name="connsiteX13" fmla="*/ 3190875 w 3190875"/>
                    <a:gd name="connsiteY13" fmla="*/ 2549529 h 2590800"/>
                    <a:gd name="connsiteX14" fmla="*/ 3149604 w 3190875"/>
                    <a:gd name="connsiteY14" fmla="*/ 2590800 h 2590800"/>
                    <a:gd name="connsiteX15" fmla="*/ 2569382 w 3190875"/>
                    <a:gd name="connsiteY15" fmla="*/ 2590800 h 2590800"/>
                    <a:gd name="connsiteX16" fmla="*/ 1989160 w 3190875"/>
                    <a:gd name="connsiteY16" fmla="*/ 2590800 h 2590800"/>
                    <a:gd name="connsiteX17" fmla="*/ 1408938 w 3190875"/>
                    <a:gd name="connsiteY17" fmla="*/ 2590800 h 2590800"/>
                    <a:gd name="connsiteX18" fmla="*/ 984132 w 3190875"/>
                    <a:gd name="connsiteY18" fmla="*/ 2590800 h 2590800"/>
                    <a:gd name="connsiteX19" fmla="*/ 41271 w 3190875"/>
                    <a:gd name="connsiteY19" fmla="*/ 2590800 h 2590800"/>
                    <a:gd name="connsiteX20" fmla="*/ 0 w 3190875"/>
                    <a:gd name="connsiteY20" fmla="*/ 2549529 h 2590800"/>
                    <a:gd name="connsiteX21" fmla="*/ 0 w 3190875"/>
                    <a:gd name="connsiteY21" fmla="*/ 2022795 h 2590800"/>
                    <a:gd name="connsiteX22" fmla="*/ 0 w 3190875"/>
                    <a:gd name="connsiteY22" fmla="*/ 1571308 h 2590800"/>
                    <a:gd name="connsiteX23" fmla="*/ 0 w 3190875"/>
                    <a:gd name="connsiteY23" fmla="*/ 1119822 h 2590800"/>
                    <a:gd name="connsiteX24" fmla="*/ 0 w 3190875"/>
                    <a:gd name="connsiteY24" fmla="*/ 568005 h 2590800"/>
                    <a:gd name="connsiteX25" fmla="*/ 0 w 3190875"/>
                    <a:gd name="connsiteY25" fmla="*/ 41271 h 25908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Lst>
                  <a:rect l="l" t="t" r="r" b="b"/>
                  <a:pathLst>
                    <a:path w="3190875" h="2590800" extrusionOk="0">
                      <a:moveTo>
                        <a:pt x="0" y="41271"/>
                      </a:moveTo>
                      <a:cubicBezTo>
                        <a:pt x="-737" y="22427"/>
                        <a:pt x="21512" y="3664"/>
                        <a:pt x="41271" y="0"/>
                      </a:cubicBezTo>
                      <a:cubicBezTo>
                        <a:pt x="250045" y="-18863"/>
                        <a:pt x="353209" y="27395"/>
                        <a:pt x="528243" y="0"/>
                      </a:cubicBezTo>
                      <a:cubicBezTo>
                        <a:pt x="703277" y="-27395"/>
                        <a:pt x="837708" y="24205"/>
                        <a:pt x="984132" y="0"/>
                      </a:cubicBezTo>
                      <a:cubicBezTo>
                        <a:pt x="1130556" y="-24205"/>
                        <a:pt x="1296993" y="11920"/>
                        <a:pt x="1408938" y="0"/>
                      </a:cubicBezTo>
                      <a:cubicBezTo>
                        <a:pt x="1520883" y="-11920"/>
                        <a:pt x="1705369" y="33223"/>
                        <a:pt x="1895910" y="0"/>
                      </a:cubicBezTo>
                      <a:cubicBezTo>
                        <a:pt x="2086451" y="-33223"/>
                        <a:pt x="2213790" y="30549"/>
                        <a:pt x="2413965" y="0"/>
                      </a:cubicBezTo>
                      <a:cubicBezTo>
                        <a:pt x="2614141" y="-30549"/>
                        <a:pt x="2972296" y="65946"/>
                        <a:pt x="3149604" y="0"/>
                      </a:cubicBezTo>
                      <a:cubicBezTo>
                        <a:pt x="3173064" y="222"/>
                        <a:pt x="3192561" y="22661"/>
                        <a:pt x="3190875" y="41271"/>
                      </a:cubicBezTo>
                      <a:cubicBezTo>
                        <a:pt x="3235914" y="225835"/>
                        <a:pt x="3164760" y="344743"/>
                        <a:pt x="3190875" y="568005"/>
                      </a:cubicBezTo>
                      <a:cubicBezTo>
                        <a:pt x="3216990" y="791267"/>
                        <a:pt x="3137733" y="933337"/>
                        <a:pt x="3190875" y="1069657"/>
                      </a:cubicBezTo>
                      <a:cubicBezTo>
                        <a:pt x="3244017" y="1205977"/>
                        <a:pt x="3150075" y="1486608"/>
                        <a:pt x="3190875" y="1596391"/>
                      </a:cubicBezTo>
                      <a:cubicBezTo>
                        <a:pt x="3231675" y="1706174"/>
                        <a:pt x="3160140" y="1958783"/>
                        <a:pt x="3190875" y="2098043"/>
                      </a:cubicBezTo>
                      <a:cubicBezTo>
                        <a:pt x="3221610" y="2237303"/>
                        <a:pt x="3157488" y="2373215"/>
                        <a:pt x="3190875" y="2549529"/>
                      </a:cubicBezTo>
                      <a:cubicBezTo>
                        <a:pt x="3188612" y="2570954"/>
                        <a:pt x="3174771" y="2594882"/>
                        <a:pt x="3149604" y="2590800"/>
                      </a:cubicBezTo>
                      <a:cubicBezTo>
                        <a:pt x="2916556" y="2625799"/>
                        <a:pt x="2758275" y="2570016"/>
                        <a:pt x="2569382" y="2590800"/>
                      </a:cubicBezTo>
                      <a:cubicBezTo>
                        <a:pt x="2380489" y="2611584"/>
                        <a:pt x="2176159" y="2551146"/>
                        <a:pt x="1989160" y="2590800"/>
                      </a:cubicBezTo>
                      <a:cubicBezTo>
                        <a:pt x="1802161" y="2630454"/>
                        <a:pt x="1632886" y="2529571"/>
                        <a:pt x="1408938" y="2590800"/>
                      </a:cubicBezTo>
                      <a:cubicBezTo>
                        <a:pt x="1184990" y="2652029"/>
                        <a:pt x="1103329" y="2558820"/>
                        <a:pt x="984132" y="2590800"/>
                      </a:cubicBezTo>
                      <a:cubicBezTo>
                        <a:pt x="864935" y="2622780"/>
                        <a:pt x="361857" y="2576952"/>
                        <a:pt x="41271" y="2590800"/>
                      </a:cubicBezTo>
                      <a:cubicBezTo>
                        <a:pt x="18704" y="2587462"/>
                        <a:pt x="-171" y="2570993"/>
                        <a:pt x="0" y="2549529"/>
                      </a:cubicBezTo>
                      <a:cubicBezTo>
                        <a:pt x="-28340" y="2376401"/>
                        <a:pt x="10662" y="2130631"/>
                        <a:pt x="0" y="2022795"/>
                      </a:cubicBezTo>
                      <a:cubicBezTo>
                        <a:pt x="-10662" y="1914959"/>
                        <a:pt x="46082" y="1681243"/>
                        <a:pt x="0" y="1571308"/>
                      </a:cubicBezTo>
                      <a:cubicBezTo>
                        <a:pt x="-46082" y="1461373"/>
                        <a:pt x="18250" y="1325080"/>
                        <a:pt x="0" y="1119822"/>
                      </a:cubicBezTo>
                      <a:cubicBezTo>
                        <a:pt x="-18250" y="914564"/>
                        <a:pt x="2203" y="685765"/>
                        <a:pt x="0" y="568005"/>
                      </a:cubicBezTo>
                      <a:cubicBezTo>
                        <a:pt x="-2203" y="450245"/>
                        <a:pt x="59091" y="225102"/>
                        <a:pt x="0" y="41271"/>
                      </a:cubicBezTo>
                      <a:close/>
                    </a:path>
                  </a:pathLst>
                </a:custGeom>
                <ask:type>
                  <ask:lineSketchNone/>
                </ask:type>
              </ask:lineSketchStyleProps>
            </a:ext>
          </a:extLst>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sv-SE" sz="1400" b="1">
              <a:solidFill>
                <a:schemeClr val="tx1">
                  <a:lumMod val="95000"/>
                  <a:lumOff val="5000"/>
                </a:schemeClr>
              </a:solidFill>
            </a:rPr>
            <a:t>FAQ </a:t>
          </a:r>
        </a:p>
        <a:p>
          <a:pPr algn="l"/>
          <a:endParaRPr lang="sv-SE" sz="1050">
            <a:solidFill>
              <a:schemeClr val="tx1">
                <a:lumMod val="95000"/>
                <a:lumOff val="5000"/>
              </a:schemeClr>
            </a:solidFill>
          </a:endParaRPr>
        </a:p>
        <a:p>
          <a:pPr algn="l"/>
          <a:r>
            <a:rPr lang="sv-SE" sz="1100" b="1" spc="20">
              <a:solidFill>
                <a:schemeClr val="tx1">
                  <a:lumMod val="95000"/>
                  <a:lumOff val="5000"/>
                </a:schemeClr>
              </a:solidFill>
            </a:rPr>
            <a:t>Vad är skillnaden mellan bokföring och bokslut?</a:t>
          </a:r>
        </a:p>
        <a:p>
          <a:pPr algn="l"/>
          <a:r>
            <a:rPr lang="sv-SE" sz="1100" b="0" spc="20">
              <a:solidFill>
                <a:schemeClr val="tx1">
                  <a:lumMod val="95000"/>
                  <a:lumOff val="5000"/>
                </a:schemeClr>
              </a:solidFill>
            </a:rPr>
            <a:t>Bokföring är den löpande sammanställningen av intäkter och utgifter som elevkåren har under året. Varje intäkt och utgift ska bokföras. Bokslutet är en sammanställning som görs vid den 31 december (eller vid</a:t>
          </a:r>
          <a:r>
            <a:rPr lang="sv-SE" sz="1100" b="0" spc="20" baseline="0">
              <a:solidFill>
                <a:schemeClr val="tx1">
                  <a:lumMod val="95000"/>
                  <a:lumOff val="5000"/>
                </a:schemeClr>
              </a:solidFill>
            </a:rPr>
            <a:t> dagen då er sista transaktion för året görs) </a:t>
          </a:r>
          <a:r>
            <a:rPr lang="sv-SE" sz="1100" b="0" spc="20">
              <a:solidFill>
                <a:schemeClr val="tx1">
                  <a:lumMod val="95000"/>
                  <a:lumOff val="5000"/>
                </a:schemeClr>
              </a:solidFill>
            </a:rPr>
            <a:t>varje år för att få en överblick av hur ekonomin ser ut som man sedan kan presentera på årsmötet året därefter.</a:t>
          </a:r>
        </a:p>
        <a:p>
          <a:pPr algn="l"/>
          <a:endParaRPr lang="sv-SE" sz="1100" b="1" spc="20">
            <a:solidFill>
              <a:schemeClr val="tx1">
                <a:lumMod val="95000"/>
                <a:lumOff val="5000"/>
              </a:schemeClr>
            </a:solidFill>
          </a:endParaRPr>
        </a:p>
        <a:p>
          <a:pPr algn="l"/>
          <a:r>
            <a:rPr lang="sv-SE" sz="1100" b="1" spc="20">
              <a:solidFill>
                <a:schemeClr val="tx1">
                  <a:lumMod val="95000"/>
                  <a:lumOff val="5000"/>
                </a:schemeClr>
              </a:solidFill>
            </a:rPr>
            <a:t>Jag lyckas inte lägga in kvittot, hur gör jag då? </a:t>
          </a:r>
        </a:p>
        <a:p>
          <a:pPr algn="l"/>
          <a:r>
            <a:rPr lang="sv-SE" sz="1100" b="0" spc="20">
              <a:solidFill>
                <a:schemeClr val="tx1">
                  <a:lumMod val="95000"/>
                  <a:lumOff val="5000"/>
                </a:schemeClr>
              </a:solidFill>
            </a:rPr>
            <a:t>Om ni inte lyckas att lägga in en bild på ert kvitto så kan ni istället ladda upp kvittot i en molntjänst, exempelvis på Google Drive eller OneDrive, så kan ni sedan döpa bilderna</a:t>
          </a:r>
          <a:r>
            <a:rPr lang="sv-SE" sz="1100" b="0" spc="20" baseline="0">
              <a:solidFill>
                <a:schemeClr val="tx1">
                  <a:lumMod val="95000"/>
                  <a:lumOff val="5000"/>
                </a:schemeClr>
              </a:solidFill>
            </a:rPr>
            <a:t> till det rätta verifikationsnummret och </a:t>
          </a:r>
          <a:r>
            <a:rPr lang="sv-SE" sz="1100" b="0" spc="20">
              <a:solidFill>
                <a:schemeClr val="tx1">
                  <a:lumMod val="95000"/>
                  <a:lumOff val="5000"/>
                </a:schemeClr>
              </a:solidFill>
            </a:rPr>
            <a:t>länka till kvittot i bokföringen istället. Ifall</a:t>
          </a:r>
          <a:r>
            <a:rPr lang="sv-SE" sz="1100" b="0" spc="20" baseline="0">
              <a:solidFill>
                <a:schemeClr val="tx1">
                  <a:lumMod val="95000"/>
                  <a:lumOff val="5000"/>
                </a:schemeClr>
              </a:solidFill>
            </a:rPr>
            <a:t> ni använder en molntjänst är det jättevikigt att ni ger nästa styrelse tillgång till mappen. Kåren ska kunna visa upp en fysisk eller digitalt kopia av samtliga kvitton 7 år bakåt i tiden, ifall Skatteverket skulle begära det. </a:t>
          </a:r>
          <a:endParaRPr lang="sv-SE" sz="1100" b="0" spc="20">
            <a:solidFill>
              <a:schemeClr val="tx1">
                <a:lumMod val="95000"/>
                <a:lumOff val="5000"/>
              </a:schemeClr>
            </a:solidFill>
          </a:endParaRPr>
        </a:p>
        <a:p>
          <a:pPr algn="l"/>
          <a:endParaRPr lang="sv-SE" sz="1100" b="1" spc="20">
            <a:solidFill>
              <a:schemeClr val="tx1">
                <a:lumMod val="95000"/>
                <a:lumOff val="5000"/>
              </a:schemeClr>
            </a:solidFill>
          </a:endParaRPr>
        </a:p>
        <a:p>
          <a:pPr algn="l"/>
          <a:r>
            <a:rPr lang="sv-SE" sz="1100" b="1" spc="20">
              <a:solidFill>
                <a:schemeClr val="tx1">
                  <a:lumMod val="95000"/>
                  <a:lumOff val="5000"/>
                </a:schemeClr>
              </a:solidFill>
            </a:rPr>
            <a:t>Hur bokför vi köp</a:t>
          </a:r>
          <a:r>
            <a:rPr lang="sv-SE" sz="1100" b="1" spc="20" baseline="0">
              <a:solidFill>
                <a:schemeClr val="tx1">
                  <a:lumMod val="95000"/>
                  <a:lumOff val="5000"/>
                </a:schemeClr>
              </a:solidFill>
            </a:rPr>
            <a:t> med </a:t>
          </a:r>
          <a:r>
            <a:rPr lang="sv-SE" sz="1100" b="1" spc="20">
              <a:solidFill>
                <a:schemeClr val="tx1">
                  <a:lumMod val="95000"/>
                  <a:lumOff val="5000"/>
                </a:schemeClr>
              </a:solidFill>
            </a:rPr>
            <a:t>presentkort?</a:t>
          </a:r>
        </a:p>
        <a:p>
          <a:pPr algn="l"/>
          <a:r>
            <a:rPr lang="sv-SE" sz="1100" b="0" spc="20">
              <a:solidFill>
                <a:schemeClr val="tx1">
                  <a:lumMod val="95000"/>
                  <a:lumOff val="5000"/>
                </a:schemeClr>
              </a:solidFill>
            </a:rPr>
            <a:t>Om ni får ett presentkort så kan ni bokföra det som "Handkassa_in" och sedan använda "Presentkort" som kategori. Alla köp som görs med presentkortet blir då "Handkassa_ut" och "Presentkort". OBS: Om ni redan har ett presentkort vid årets början så skriver ni in det i "Ingående handkassa"</a:t>
          </a:r>
        </a:p>
      </xdr:txBody>
    </xdr:sp>
    <xdr:clientData/>
  </xdr:twoCellAnchor>
  <xdr:twoCellAnchor>
    <xdr:from>
      <xdr:col>3</xdr:col>
      <xdr:colOff>579120</xdr:colOff>
      <xdr:row>34</xdr:row>
      <xdr:rowOff>96518</xdr:rowOff>
    </xdr:from>
    <xdr:to>
      <xdr:col>12</xdr:col>
      <xdr:colOff>45720</xdr:colOff>
      <xdr:row>54</xdr:row>
      <xdr:rowOff>34925</xdr:rowOff>
    </xdr:to>
    <xdr:sp macro="" textlink="">
      <xdr:nvSpPr>
        <xdr:cNvPr id="675" name="Rektangel: rundade hörn 14">
          <a:extLst>
            <a:ext uri="{FF2B5EF4-FFF2-40B4-BE49-F238E27FC236}">
              <a16:creationId xmlns:a16="http://schemas.microsoft.com/office/drawing/2014/main" id="{E0FF221E-3922-45DF-A71E-DAA0DE97EE5E}"/>
            </a:ext>
          </a:extLst>
        </xdr:cNvPr>
        <xdr:cNvSpPr/>
      </xdr:nvSpPr>
      <xdr:spPr>
        <a:xfrm>
          <a:off x="2493645" y="6249668"/>
          <a:ext cx="4953000" cy="3557907"/>
        </a:xfrm>
        <a:prstGeom prst="roundRect">
          <a:avLst>
            <a:gd name="adj" fmla="val 1593"/>
          </a:avLst>
        </a:prstGeom>
        <a:solidFill>
          <a:schemeClr val="bg1"/>
        </a:solidFill>
        <a:ln w="28575">
          <a:solidFill>
            <a:schemeClr val="accent6">
              <a:lumMod val="75000"/>
            </a:schemeClr>
          </a:solidFill>
          <a:extLst>
            <a:ext uri="{C807C97D-BFC1-408E-A445-0C87EB9F89A2}">
              <ask:lineSketchStyleProps xmlns:ask="http://schemas.microsoft.com/office/drawing/2018/sketchyshapes" sd="3420843494">
                <a:custGeom>
                  <a:avLst/>
                  <a:gdLst>
                    <a:gd name="connsiteX0" fmla="*/ 0 w 3190875"/>
                    <a:gd name="connsiteY0" fmla="*/ 41271 h 2590800"/>
                    <a:gd name="connsiteX1" fmla="*/ 41271 w 3190875"/>
                    <a:gd name="connsiteY1" fmla="*/ 0 h 2590800"/>
                    <a:gd name="connsiteX2" fmla="*/ 528243 w 3190875"/>
                    <a:gd name="connsiteY2" fmla="*/ 0 h 2590800"/>
                    <a:gd name="connsiteX3" fmla="*/ 984132 w 3190875"/>
                    <a:gd name="connsiteY3" fmla="*/ 0 h 2590800"/>
                    <a:gd name="connsiteX4" fmla="*/ 1408938 w 3190875"/>
                    <a:gd name="connsiteY4" fmla="*/ 0 h 2590800"/>
                    <a:gd name="connsiteX5" fmla="*/ 1895910 w 3190875"/>
                    <a:gd name="connsiteY5" fmla="*/ 0 h 2590800"/>
                    <a:gd name="connsiteX6" fmla="*/ 2413965 w 3190875"/>
                    <a:gd name="connsiteY6" fmla="*/ 0 h 2590800"/>
                    <a:gd name="connsiteX7" fmla="*/ 3149604 w 3190875"/>
                    <a:gd name="connsiteY7" fmla="*/ 0 h 2590800"/>
                    <a:gd name="connsiteX8" fmla="*/ 3190875 w 3190875"/>
                    <a:gd name="connsiteY8" fmla="*/ 41271 h 2590800"/>
                    <a:gd name="connsiteX9" fmla="*/ 3190875 w 3190875"/>
                    <a:gd name="connsiteY9" fmla="*/ 568005 h 2590800"/>
                    <a:gd name="connsiteX10" fmla="*/ 3190875 w 3190875"/>
                    <a:gd name="connsiteY10" fmla="*/ 1069657 h 2590800"/>
                    <a:gd name="connsiteX11" fmla="*/ 3190875 w 3190875"/>
                    <a:gd name="connsiteY11" fmla="*/ 1596391 h 2590800"/>
                    <a:gd name="connsiteX12" fmla="*/ 3190875 w 3190875"/>
                    <a:gd name="connsiteY12" fmla="*/ 2098043 h 2590800"/>
                    <a:gd name="connsiteX13" fmla="*/ 3190875 w 3190875"/>
                    <a:gd name="connsiteY13" fmla="*/ 2549529 h 2590800"/>
                    <a:gd name="connsiteX14" fmla="*/ 3149604 w 3190875"/>
                    <a:gd name="connsiteY14" fmla="*/ 2590800 h 2590800"/>
                    <a:gd name="connsiteX15" fmla="*/ 2569382 w 3190875"/>
                    <a:gd name="connsiteY15" fmla="*/ 2590800 h 2590800"/>
                    <a:gd name="connsiteX16" fmla="*/ 1989160 w 3190875"/>
                    <a:gd name="connsiteY16" fmla="*/ 2590800 h 2590800"/>
                    <a:gd name="connsiteX17" fmla="*/ 1408938 w 3190875"/>
                    <a:gd name="connsiteY17" fmla="*/ 2590800 h 2590800"/>
                    <a:gd name="connsiteX18" fmla="*/ 984132 w 3190875"/>
                    <a:gd name="connsiteY18" fmla="*/ 2590800 h 2590800"/>
                    <a:gd name="connsiteX19" fmla="*/ 41271 w 3190875"/>
                    <a:gd name="connsiteY19" fmla="*/ 2590800 h 2590800"/>
                    <a:gd name="connsiteX20" fmla="*/ 0 w 3190875"/>
                    <a:gd name="connsiteY20" fmla="*/ 2549529 h 2590800"/>
                    <a:gd name="connsiteX21" fmla="*/ 0 w 3190875"/>
                    <a:gd name="connsiteY21" fmla="*/ 2022795 h 2590800"/>
                    <a:gd name="connsiteX22" fmla="*/ 0 w 3190875"/>
                    <a:gd name="connsiteY22" fmla="*/ 1571308 h 2590800"/>
                    <a:gd name="connsiteX23" fmla="*/ 0 w 3190875"/>
                    <a:gd name="connsiteY23" fmla="*/ 1119822 h 2590800"/>
                    <a:gd name="connsiteX24" fmla="*/ 0 w 3190875"/>
                    <a:gd name="connsiteY24" fmla="*/ 568005 h 2590800"/>
                    <a:gd name="connsiteX25" fmla="*/ 0 w 3190875"/>
                    <a:gd name="connsiteY25" fmla="*/ 41271 h 25908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Lst>
                  <a:rect l="l" t="t" r="r" b="b"/>
                  <a:pathLst>
                    <a:path w="3190875" h="2590800" extrusionOk="0">
                      <a:moveTo>
                        <a:pt x="0" y="41271"/>
                      </a:moveTo>
                      <a:cubicBezTo>
                        <a:pt x="-737" y="22427"/>
                        <a:pt x="21512" y="3664"/>
                        <a:pt x="41271" y="0"/>
                      </a:cubicBezTo>
                      <a:cubicBezTo>
                        <a:pt x="250045" y="-18863"/>
                        <a:pt x="353209" y="27395"/>
                        <a:pt x="528243" y="0"/>
                      </a:cubicBezTo>
                      <a:cubicBezTo>
                        <a:pt x="703277" y="-27395"/>
                        <a:pt x="837708" y="24205"/>
                        <a:pt x="984132" y="0"/>
                      </a:cubicBezTo>
                      <a:cubicBezTo>
                        <a:pt x="1130556" y="-24205"/>
                        <a:pt x="1296993" y="11920"/>
                        <a:pt x="1408938" y="0"/>
                      </a:cubicBezTo>
                      <a:cubicBezTo>
                        <a:pt x="1520883" y="-11920"/>
                        <a:pt x="1705369" y="33223"/>
                        <a:pt x="1895910" y="0"/>
                      </a:cubicBezTo>
                      <a:cubicBezTo>
                        <a:pt x="2086451" y="-33223"/>
                        <a:pt x="2213790" y="30549"/>
                        <a:pt x="2413965" y="0"/>
                      </a:cubicBezTo>
                      <a:cubicBezTo>
                        <a:pt x="2614141" y="-30549"/>
                        <a:pt x="2972296" y="65946"/>
                        <a:pt x="3149604" y="0"/>
                      </a:cubicBezTo>
                      <a:cubicBezTo>
                        <a:pt x="3173064" y="222"/>
                        <a:pt x="3192561" y="22661"/>
                        <a:pt x="3190875" y="41271"/>
                      </a:cubicBezTo>
                      <a:cubicBezTo>
                        <a:pt x="3235914" y="225835"/>
                        <a:pt x="3164760" y="344743"/>
                        <a:pt x="3190875" y="568005"/>
                      </a:cubicBezTo>
                      <a:cubicBezTo>
                        <a:pt x="3216990" y="791267"/>
                        <a:pt x="3137733" y="933337"/>
                        <a:pt x="3190875" y="1069657"/>
                      </a:cubicBezTo>
                      <a:cubicBezTo>
                        <a:pt x="3244017" y="1205977"/>
                        <a:pt x="3150075" y="1486608"/>
                        <a:pt x="3190875" y="1596391"/>
                      </a:cubicBezTo>
                      <a:cubicBezTo>
                        <a:pt x="3231675" y="1706174"/>
                        <a:pt x="3160140" y="1958783"/>
                        <a:pt x="3190875" y="2098043"/>
                      </a:cubicBezTo>
                      <a:cubicBezTo>
                        <a:pt x="3221610" y="2237303"/>
                        <a:pt x="3157488" y="2373215"/>
                        <a:pt x="3190875" y="2549529"/>
                      </a:cubicBezTo>
                      <a:cubicBezTo>
                        <a:pt x="3188612" y="2570954"/>
                        <a:pt x="3174771" y="2594882"/>
                        <a:pt x="3149604" y="2590800"/>
                      </a:cubicBezTo>
                      <a:cubicBezTo>
                        <a:pt x="2916556" y="2625799"/>
                        <a:pt x="2758275" y="2570016"/>
                        <a:pt x="2569382" y="2590800"/>
                      </a:cubicBezTo>
                      <a:cubicBezTo>
                        <a:pt x="2380489" y="2611584"/>
                        <a:pt x="2176159" y="2551146"/>
                        <a:pt x="1989160" y="2590800"/>
                      </a:cubicBezTo>
                      <a:cubicBezTo>
                        <a:pt x="1802161" y="2630454"/>
                        <a:pt x="1632886" y="2529571"/>
                        <a:pt x="1408938" y="2590800"/>
                      </a:cubicBezTo>
                      <a:cubicBezTo>
                        <a:pt x="1184990" y="2652029"/>
                        <a:pt x="1103329" y="2558820"/>
                        <a:pt x="984132" y="2590800"/>
                      </a:cubicBezTo>
                      <a:cubicBezTo>
                        <a:pt x="864935" y="2622780"/>
                        <a:pt x="361857" y="2576952"/>
                        <a:pt x="41271" y="2590800"/>
                      </a:cubicBezTo>
                      <a:cubicBezTo>
                        <a:pt x="18704" y="2587462"/>
                        <a:pt x="-171" y="2570993"/>
                        <a:pt x="0" y="2549529"/>
                      </a:cubicBezTo>
                      <a:cubicBezTo>
                        <a:pt x="-28340" y="2376401"/>
                        <a:pt x="10662" y="2130631"/>
                        <a:pt x="0" y="2022795"/>
                      </a:cubicBezTo>
                      <a:cubicBezTo>
                        <a:pt x="-10662" y="1914959"/>
                        <a:pt x="46082" y="1681243"/>
                        <a:pt x="0" y="1571308"/>
                      </a:cubicBezTo>
                      <a:cubicBezTo>
                        <a:pt x="-46082" y="1461373"/>
                        <a:pt x="18250" y="1325080"/>
                        <a:pt x="0" y="1119822"/>
                      </a:cubicBezTo>
                      <a:cubicBezTo>
                        <a:pt x="-18250" y="914564"/>
                        <a:pt x="2203" y="685765"/>
                        <a:pt x="0" y="568005"/>
                      </a:cubicBezTo>
                      <a:cubicBezTo>
                        <a:pt x="-2203" y="450245"/>
                        <a:pt x="59091" y="225102"/>
                        <a:pt x="0" y="41271"/>
                      </a:cubicBezTo>
                      <a:close/>
                    </a:path>
                  </a:pathLst>
                </a:custGeom>
                <ask:type>
                  <ask:lineSketchNone/>
                </ask:type>
              </ask:lineSketchStyleProps>
            </a:ext>
          </a:extLst>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sv-SE" sz="1400" b="1">
              <a:solidFill>
                <a:schemeClr val="tx1">
                  <a:lumMod val="95000"/>
                  <a:lumOff val="5000"/>
                </a:schemeClr>
              </a:solidFill>
            </a:rPr>
            <a:t>FAQ </a:t>
          </a:r>
        </a:p>
        <a:p>
          <a:pPr algn="l"/>
          <a:endParaRPr lang="sv-SE" sz="1050">
            <a:solidFill>
              <a:schemeClr val="tx1">
                <a:lumMod val="95000"/>
                <a:lumOff val="5000"/>
              </a:schemeClr>
            </a:solidFill>
          </a:endParaRPr>
        </a:p>
        <a:p>
          <a:pPr algn="l"/>
          <a:r>
            <a:rPr lang="sv-SE" sz="1100" b="1" spc="20">
              <a:solidFill>
                <a:schemeClr val="tx1">
                  <a:lumMod val="95000"/>
                  <a:lumOff val="5000"/>
                </a:schemeClr>
              </a:solidFill>
            </a:rPr>
            <a:t>Måste vi bokföra?  </a:t>
          </a:r>
          <a:br>
            <a:rPr lang="sv-SE" sz="1100" b="1" spc="20">
              <a:solidFill>
                <a:schemeClr val="tx1">
                  <a:lumMod val="95000"/>
                  <a:lumOff val="5000"/>
                </a:schemeClr>
              </a:solidFill>
            </a:rPr>
          </a:br>
          <a:r>
            <a:rPr lang="sv-SE" sz="1100" b="1" i="1" spc="20">
              <a:solidFill>
                <a:schemeClr val="tx1">
                  <a:lumMod val="95000"/>
                  <a:lumOff val="5000"/>
                </a:schemeClr>
              </a:solidFill>
            </a:rPr>
            <a:t>Ja</a:t>
          </a:r>
          <a:r>
            <a:rPr lang="sv-SE" sz="1100" b="0" spc="20">
              <a:solidFill>
                <a:schemeClr val="tx1">
                  <a:lumMod val="95000"/>
                  <a:lumOff val="5000"/>
                </a:schemeClr>
              </a:solidFill>
            </a:rPr>
            <a:t>! Utöver</a:t>
          </a:r>
          <a:r>
            <a:rPr lang="sv-SE" sz="1100" b="0" spc="20" baseline="0">
              <a:solidFill>
                <a:schemeClr val="tx1">
                  <a:lumMod val="95000"/>
                  <a:lumOff val="5000"/>
                </a:schemeClr>
              </a:solidFill>
            </a:rPr>
            <a:t> direkta lagkrav så är det dessutom väldigt viktigt principielt att en ideel förening är transparent med hur föreningens pengar spenderas. </a:t>
          </a:r>
          <a:endParaRPr lang="sv-SE" sz="1100" b="0" spc="20">
            <a:solidFill>
              <a:schemeClr val="tx1">
                <a:lumMod val="95000"/>
                <a:lumOff val="5000"/>
              </a:schemeClr>
            </a:solidFill>
          </a:endParaRPr>
        </a:p>
        <a:p>
          <a:pPr algn="l"/>
          <a:endParaRPr lang="sv-SE" sz="1100" b="1" spc="20">
            <a:solidFill>
              <a:schemeClr val="tx1">
                <a:lumMod val="95000"/>
                <a:lumOff val="5000"/>
              </a:schemeClr>
            </a:solidFill>
          </a:endParaRPr>
        </a:p>
        <a:p>
          <a:pPr algn="l"/>
          <a:r>
            <a:rPr lang="sv-SE" sz="1100" b="1" spc="20">
              <a:solidFill>
                <a:schemeClr val="tx1">
                  <a:lumMod val="95000"/>
                  <a:lumOff val="5000"/>
                </a:schemeClr>
              </a:solidFill>
            </a:rPr>
            <a:t>Hur gör vi i samband av swishförsäljningar?  </a:t>
          </a:r>
        </a:p>
        <a:p>
          <a:pPr algn="l"/>
          <a:r>
            <a:rPr lang="sv-SE" sz="1100" b="0" spc="20">
              <a:solidFill>
                <a:schemeClr val="tx1">
                  <a:lumMod val="95000"/>
                  <a:lumOff val="5000"/>
                </a:schemeClr>
              </a:solidFill>
            </a:rPr>
            <a:t>Ni</a:t>
          </a:r>
          <a:r>
            <a:rPr lang="sv-SE" sz="1100" b="0" spc="20" baseline="0">
              <a:solidFill>
                <a:schemeClr val="tx1">
                  <a:lumMod val="95000"/>
                  <a:lumOff val="5000"/>
                </a:schemeClr>
              </a:solidFill>
            </a:rPr>
            <a:t> kan räkna ihop det totala beloppet ni sålt för under en dag och bokföra det som ett försäljningstillfälle. Det viktiga är att alla betalningar ni räknar ihop skedde samma dag. Ni kan då ta en bild över er transaktionshistorik och använda som kvitto. </a:t>
          </a:r>
        </a:p>
        <a:p>
          <a:pPr algn="l"/>
          <a:endParaRPr lang="sv-SE" sz="1100" b="0" spc="20">
            <a:solidFill>
              <a:schemeClr val="tx1">
                <a:lumMod val="95000"/>
                <a:lumOff val="5000"/>
              </a:schemeClr>
            </a:solidFill>
          </a:endParaRPr>
        </a:p>
        <a:p>
          <a:pPr algn="l"/>
          <a:r>
            <a:rPr lang="sv-SE" sz="1100" b="1" spc="20">
              <a:solidFill>
                <a:schemeClr val="tx1">
                  <a:lumMod val="95000"/>
                  <a:lumOff val="5000"/>
                </a:schemeClr>
              </a:solidFill>
            </a:rPr>
            <a:t>Gör det nått ifall vi tappat bort ett kvitto?  </a:t>
          </a:r>
        </a:p>
        <a:p>
          <a:pPr algn="l"/>
          <a:r>
            <a:rPr lang="sv-SE" sz="1100" b="0" spc="20">
              <a:solidFill>
                <a:schemeClr val="tx1">
                  <a:lumMod val="95000"/>
                  <a:lumOff val="5000"/>
                </a:schemeClr>
              </a:solidFill>
            </a:rPr>
            <a:t>Det är </a:t>
          </a:r>
          <a:r>
            <a:rPr lang="sv-SE" sz="1100" b="0" i="1" spc="20">
              <a:solidFill>
                <a:schemeClr val="tx1">
                  <a:lumMod val="95000"/>
                  <a:lumOff val="5000"/>
                </a:schemeClr>
              </a:solidFill>
            </a:rPr>
            <a:t>väldigt</a:t>
          </a:r>
          <a:r>
            <a:rPr lang="sv-SE" sz="1100" b="0" spc="20">
              <a:solidFill>
                <a:schemeClr val="tx1">
                  <a:lumMod val="95000"/>
                  <a:lumOff val="5000"/>
                </a:schemeClr>
              </a:solidFill>
            </a:rPr>
            <a:t> viktigt att ni är noga med att spara</a:t>
          </a:r>
          <a:r>
            <a:rPr lang="sv-SE" sz="1100" b="0" spc="20" baseline="0">
              <a:solidFill>
                <a:schemeClr val="tx1">
                  <a:lumMod val="95000"/>
                  <a:lumOff val="5000"/>
                </a:schemeClr>
              </a:solidFill>
            </a:rPr>
            <a:t> kvitton för varje köp ni gör åt kåren! Dels finns det lagkrav på att kåren ska kunna visa upp kvitton flera år bakåt i tiden, men det är också vikigt principielt för att kårens medlemmar ska kunna lita på att kårens pengar alltid enbart går till kårens verksamhet. Kårens revisor kan mycket väl anmärka på ifall det saknas kvitton för någon eller flera utlägg. </a:t>
          </a:r>
          <a:endParaRPr lang="sv-SE" sz="1100" b="0" spc="20">
            <a:solidFill>
              <a:schemeClr val="tx1">
                <a:lumMod val="95000"/>
                <a:lumOff val="5000"/>
              </a:schemeClr>
            </a:solidFill>
          </a:endParaRPr>
        </a:p>
      </xdr:txBody>
    </xdr:sp>
    <xdr:clientData/>
  </xdr:twoCellAnchor>
  <xdr:twoCellAnchor>
    <xdr:from>
      <xdr:col>15</xdr:col>
      <xdr:colOff>518160</xdr:colOff>
      <xdr:row>56</xdr:row>
      <xdr:rowOff>0</xdr:rowOff>
    </xdr:from>
    <xdr:to>
      <xdr:col>20</xdr:col>
      <xdr:colOff>518160</xdr:colOff>
      <xdr:row>72</xdr:row>
      <xdr:rowOff>0</xdr:rowOff>
    </xdr:to>
    <xdr:sp macro="" textlink="">
      <xdr:nvSpPr>
        <xdr:cNvPr id="859" name="Rektangel: rundade hörn 13">
          <a:extLst>
            <a:ext uri="{FF2B5EF4-FFF2-40B4-BE49-F238E27FC236}">
              <a16:creationId xmlns:a16="http://schemas.microsoft.com/office/drawing/2014/main" id="{8C8D505E-8A2D-4EA9-898D-60F9ACDD75B0}"/>
            </a:ext>
          </a:extLst>
        </xdr:cNvPr>
        <xdr:cNvSpPr/>
      </xdr:nvSpPr>
      <xdr:spPr>
        <a:xfrm>
          <a:off x="9681210" y="10134600"/>
          <a:ext cx="3048000" cy="2895600"/>
        </a:xfrm>
        <a:prstGeom prst="roundRect">
          <a:avLst>
            <a:gd name="adj" fmla="val 3088"/>
          </a:avLst>
        </a:prstGeom>
        <a:solidFill>
          <a:schemeClr val="bg1"/>
        </a:solidFill>
        <a:ln w="28575">
          <a:solidFill>
            <a:schemeClr val="accent2">
              <a:lumMod val="50000"/>
            </a:schemeClr>
          </a:solidFill>
          <a:extLst>
            <a:ext uri="{C807C97D-BFC1-408E-A445-0C87EB9F89A2}">
              <ask:lineSketchStyleProps xmlns:ask="http://schemas.microsoft.com/office/drawing/2018/sketchyshapes" sd="3420843494">
                <a:custGeom>
                  <a:avLst/>
                  <a:gdLst>
                    <a:gd name="connsiteX0" fmla="*/ 0 w 3190875"/>
                    <a:gd name="connsiteY0" fmla="*/ 41271 h 2590800"/>
                    <a:gd name="connsiteX1" fmla="*/ 41271 w 3190875"/>
                    <a:gd name="connsiteY1" fmla="*/ 0 h 2590800"/>
                    <a:gd name="connsiteX2" fmla="*/ 528243 w 3190875"/>
                    <a:gd name="connsiteY2" fmla="*/ 0 h 2590800"/>
                    <a:gd name="connsiteX3" fmla="*/ 984132 w 3190875"/>
                    <a:gd name="connsiteY3" fmla="*/ 0 h 2590800"/>
                    <a:gd name="connsiteX4" fmla="*/ 1408938 w 3190875"/>
                    <a:gd name="connsiteY4" fmla="*/ 0 h 2590800"/>
                    <a:gd name="connsiteX5" fmla="*/ 1895910 w 3190875"/>
                    <a:gd name="connsiteY5" fmla="*/ 0 h 2590800"/>
                    <a:gd name="connsiteX6" fmla="*/ 2413965 w 3190875"/>
                    <a:gd name="connsiteY6" fmla="*/ 0 h 2590800"/>
                    <a:gd name="connsiteX7" fmla="*/ 3149604 w 3190875"/>
                    <a:gd name="connsiteY7" fmla="*/ 0 h 2590800"/>
                    <a:gd name="connsiteX8" fmla="*/ 3190875 w 3190875"/>
                    <a:gd name="connsiteY8" fmla="*/ 41271 h 2590800"/>
                    <a:gd name="connsiteX9" fmla="*/ 3190875 w 3190875"/>
                    <a:gd name="connsiteY9" fmla="*/ 568005 h 2590800"/>
                    <a:gd name="connsiteX10" fmla="*/ 3190875 w 3190875"/>
                    <a:gd name="connsiteY10" fmla="*/ 1069657 h 2590800"/>
                    <a:gd name="connsiteX11" fmla="*/ 3190875 w 3190875"/>
                    <a:gd name="connsiteY11" fmla="*/ 1596391 h 2590800"/>
                    <a:gd name="connsiteX12" fmla="*/ 3190875 w 3190875"/>
                    <a:gd name="connsiteY12" fmla="*/ 2098043 h 2590800"/>
                    <a:gd name="connsiteX13" fmla="*/ 3190875 w 3190875"/>
                    <a:gd name="connsiteY13" fmla="*/ 2549529 h 2590800"/>
                    <a:gd name="connsiteX14" fmla="*/ 3149604 w 3190875"/>
                    <a:gd name="connsiteY14" fmla="*/ 2590800 h 2590800"/>
                    <a:gd name="connsiteX15" fmla="*/ 2569382 w 3190875"/>
                    <a:gd name="connsiteY15" fmla="*/ 2590800 h 2590800"/>
                    <a:gd name="connsiteX16" fmla="*/ 1989160 w 3190875"/>
                    <a:gd name="connsiteY16" fmla="*/ 2590800 h 2590800"/>
                    <a:gd name="connsiteX17" fmla="*/ 1408938 w 3190875"/>
                    <a:gd name="connsiteY17" fmla="*/ 2590800 h 2590800"/>
                    <a:gd name="connsiteX18" fmla="*/ 984132 w 3190875"/>
                    <a:gd name="connsiteY18" fmla="*/ 2590800 h 2590800"/>
                    <a:gd name="connsiteX19" fmla="*/ 41271 w 3190875"/>
                    <a:gd name="connsiteY19" fmla="*/ 2590800 h 2590800"/>
                    <a:gd name="connsiteX20" fmla="*/ 0 w 3190875"/>
                    <a:gd name="connsiteY20" fmla="*/ 2549529 h 2590800"/>
                    <a:gd name="connsiteX21" fmla="*/ 0 w 3190875"/>
                    <a:gd name="connsiteY21" fmla="*/ 2022795 h 2590800"/>
                    <a:gd name="connsiteX22" fmla="*/ 0 w 3190875"/>
                    <a:gd name="connsiteY22" fmla="*/ 1571308 h 2590800"/>
                    <a:gd name="connsiteX23" fmla="*/ 0 w 3190875"/>
                    <a:gd name="connsiteY23" fmla="*/ 1119822 h 2590800"/>
                    <a:gd name="connsiteX24" fmla="*/ 0 w 3190875"/>
                    <a:gd name="connsiteY24" fmla="*/ 568005 h 2590800"/>
                    <a:gd name="connsiteX25" fmla="*/ 0 w 3190875"/>
                    <a:gd name="connsiteY25" fmla="*/ 41271 h 25908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Lst>
                  <a:rect l="l" t="t" r="r" b="b"/>
                  <a:pathLst>
                    <a:path w="3190875" h="2590800" extrusionOk="0">
                      <a:moveTo>
                        <a:pt x="0" y="41271"/>
                      </a:moveTo>
                      <a:cubicBezTo>
                        <a:pt x="-737" y="22427"/>
                        <a:pt x="21512" y="3664"/>
                        <a:pt x="41271" y="0"/>
                      </a:cubicBezTo>
                      <a:cubicBezTo>
                        <a:pt x="250045" y="-18863"/>
                        <a:pt x="353209" y="27395"/>
                        <a:pt x="528243" y="0"/>
                      </a:cubicBezTo>
                      <a:cubicBezTo>
                        <a:pt x="703277" y="-27395"/>
                        <a:pt x="837708" y="24205"/>
                        <a:pt x="984132" y="0"/>
                      </a:cubicBezTo>
                      <a:cubicBezTo>
                        <a:pt x="1130556" y="-24205"/>
                        <a:pt x="1296993" y="11920"/>
                        <a:pt x="1408938" y="0"/>
                      </a:cubicBezTo>
                      <a:cubicBezTo>
                        <a:pt x="1520883" y="-11920"/>
                        <a:pt x="1705369" y="33223"/>
                        <a:pt x="1895910" y="0"/>
                      </a:cubicBezTo>
                      <a:cubicBezTo>
                        <a:pt x="2086451" y="-33223"/>
                        <a:pt x="2213790" y="30549"/>
                        <a:pt x="2413965" y="0"/>
                      </a:cubicBezTo>
                      <a:cubicBezTo>
                        <a:pt x="2614141" y="-30549"/>
                        <a:pt x="2972296" y="65946"/>
                        <a:pt x="3149604" y="0"/>
                      </a:cubicBezTo>
                      <a:cubicBezTo>
                        <a:pt x="3173064" y="222"/>
                        <a:pt x="3192561" y="22661"/>
                        <a:pt x="3190875" y="41271"/>
                      </a:cubicBezTo>
                      <a:cubicBezTo>
                        <a:pt x="3235914" y="225835"/>
                        <a:pt x="3164760" y="344743"/>
                        <a:pt x="3190875" y="568005"/>
                      </a:cubicBezTo>
                      <a:cubicBezTo>
                        <a:pt x="3216990" y="791267"/>
                        <a:pt x="3137733" y="933337"/>
                        <a:pt x="3190875" y="1069657"/>
                      </a:cubicBezTo>
                      <a:cubicBezTo>
                        <a:pt x="3244017" y="1205977"/>
                        <a:pt x="3150075" y="1486608"/>
                        <a:pt x="3190875" y="1596391"/>
                      </a:cubicBezTo>
                      <a:cubicBezTo>
                        <a:pt x="3231675" y="1706174"/>
                        <a:pt x="3160140" y="1958783"/>
                        <a:pt x="3190875" y="2098043"/>
                      </a:cubicBezTo>
                      <a:cubicBezTo>
                        <a:pt x="3221610" y="2237303"/>
                        <a:pt x="3157488" y="2373215"/>
                        <a:pt x="3190875" y="2549529"/>
                      </a:cubicBezTo>
                      <a:cubicBezTo>
                        <a:pt x="3188612" y="2570954"/>
                        <a:pt x="3174771" y="2594882"/>
                        <a:pt x="3149604" y="2590800"/>
                      </a:cubicBezTo>
                      <a:cubicBezTo>
                        <a:pt x="2916556" y="2625799"/>
                        <a:pt x="2758275" y="2570016"/>
                        <a:pt x="2569382" y="2590800"/>
                      </a:cubicBezTo>
                      <a:cubicBezTo>
                        <a:pt x="2380489" y="2611584"/>
                        <a:pt x="2176159" y="2551146"/>
                        <a:pt x="1989160" y="2590800"/>
                      </a:cubicBezTo>
                      <a:cubicBezTo>
                        <a:pt x="1802161" y="2630454"/>
                        <a:pt x="1632886" y="2529571"/>
                        <a:pt x="1408938" y="2590800"/>
                      </a:cubicBezTo>
                      <a:cubicBezTo>
                        <a:pt x="1184990" y="2652029"/>
                        <a:pt x="1103329" y="2558820"/>
                        <a:pt x="984132" y="2590800"/>
                      </a:cubicBezTo>
                      <a:cubicBezTo>
                        <a:pt x="864935" y="2622780"/>
                        <a:pt x="361857" y="2576952"/>
                        <a:pt x="41271" y="2590800"/>
                      </a:cubicBezTo>
                      <a:cubicBezTo>
                        <a:pt x="18704" y="2587462"/>
                        <a:pt x="-171" y="2570993"/>
                        <a:pt x="0" y="2549529"/>
                      </a:cubicBezTo>
                      <a:cubicBezTo>
                        <a:pt x="-28340" y="2376401"/>
                        <a:pt x="10662" y="2130631"/>
                        <a:pt x="0" y="2022795"/>
                      </a:cubicBezTo>
                      <a:cubicBezTo>
                        <a:pt x="-10662" y="1914959"/>
                        <a:pt x="46082" y="1681243"/>
                        <a:pt x="0" y="1571308"/>
                      </a:cubicBezTo>
                      <a:cubicBezTo>
                        <a:pt x="-46082" y="1461373"/>
                        <a:pt x="18250" y="1325080"/>
                        <a:pt x="0" y="1119822"/>
                      </a:cubicBezTo>
                      <a:cubicBezTo>
                        <a:pt x="-18250" y="914564"/>
                        <a:pt x="2203" y="685765"/>
                        <a:pt x="0" y="568005"/>
                      </a:cubicBezTo>
                      <a:cubicBezTo>
                        <a:pt x="-2203" y="450245"/>
                        <a:pt x="59091" y="225102"/>
                        <a:pt x="0" y="41271"/>
                      </a:cubicBezTo>
                      <a:close/>
                    </a:path>
                  </a:pathLst>
                </a:custGeom>
                <ask:type>
                  <ask:lineSketchNone/>
                </ask:type>
              </ask:lineSketchStyleProps>
            </a:ext>
          </a:extLst>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sv-SE" sz="400" b="1" spc="0" baseline="0">
              <a:solidFill>
                <a:schemeClr val="accent6">
                  <a:lumMod val="75000"/>
                </a:schemeClr>
              </a:solidFill>
            </a:rPr>
            <a:t> </a:t>
          </a:r>
          <a:r>
            <a:rPr lang="sv-SE" sz="1500" b="1" spc="0" baseline="0">
              <a:solidFill>
                <a:schemeClr val="accent2">
                  <a:lumMod val="50000"/>
                </a:schemeClr>
              </a:solidFill>
            </a:rPr>
            <a:t>Frågor om mallen? </a:t>
          </a:r>
          <a:r>
            <a:rPr lang="sv-SE" sz="1500" b="0" spc="0" baseline="0">
              <a:solidFill>
                <a:schemeClr val="accent2">
                  <a:lumMod val="50000"/>
                </a:schemeClr>
              </a:solidFill>
            </a:rPr>
            <a:t>Kontakta din region på instagram! @sveelevkarer_syd, @sveelevarer_mitt &amp; @sveelevkarer_nord</a:t>
          </a:r>
        </a:p>
        <a:p>
          <a:pPr algn="ctr"/>
          <a:endParaRPr lang="sv-SE" sz="1500" b="1" spc="0" baseline="0">
            <a:solidFill>
              <a:schemeClr val="accent2">
                <a:lumMod val="50000"/>
              </a:schemeClr>
            </a:solidFill>
          </a:endParaRPr>
        </a:p>
        <a:p>
          <a:pPr algn="ctr"/>
          <a:r>
            <a:rPr lang="sv-SE" sz="1500" b="1" spc="0" baseline="0">
              <a:solidFill>
                <a:schemeClr val="accent2">
                  <a:lumMod val="50000"/>
                </a:schemeClr>
              </a:solidFill>
            </a:rPr>
            <a:t>Problem eller fel på mallen? </a:t>
          </a:r>
          <a:br>
            <a:rPr lang="sv-SE" sz="1500" b="1" spc="0" baseline="0">
              <a:solidFill>
                <a:schemeClr val="accent2">
                  <a:lumMod val="50000"/>
                </a:schemeClr>
              </a:solidFill>
            </a:rPr>
          </a:br>
          <a:r>
            <a:rPr lang="sv-SE" sz="1500" b="0" spc="0" baseline="0">
              <a:solidFill>
                <a:schemeClr val="accent2">
                  <a:lumMod val="50000"/>
                </a:schemeClr>
              </a:solidFill>
            </a:rPr>
            <a:t>Skicka ett mejl till utbildning@sverigeselevkarer.se där du beskriver felet!</a:t>
          </a:r>
          <a:r>
            <a:rPr lang="sv-SE" sz="1500" b="1" spc="0" baseline="0">
              <a:solidFill>
                <a:schemeClr val="accent2">
                  <a:lumMod val="50000"/>
                </a:schemeClr>
              </a:solidFill>
            </a:rPr>
            <a:t> </a:t>
          </a:r>
          <a:r>
            <a:rPr lang="sv-SE" sz="1500" b="0" spc="0" baseline="0">
              <a:solidFill>
                <a:schemeClr val="accent2">
                  <a:lumMod val="50000"/>
                </a:schemeClr>
              </a:solidFill>
            </a:rPr>
            <a:t>Tydliggör att du använder Excel-versionen!</a:t>
          </a:r>
          <a:endParaRPr lang="sv-SE" sz="1100" b="0">
            <a:solidFill>
              <a:schemeClr val="accent6">
                <a:lumMod val="75000"/>
              </a:schemeClr>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3</xdr:col>
      <xdr:colOff>19051</xdr:colOff>
      <xdr:row>39</xdr:row>
      <xdr:rowOff>0</xdr:rowOff>
    </xdr:to>
    <xdr:sp macro="" textlink="">
      <xdr:nvSpPr>
        <xdr:cNvPr id="47" name="Rektangel 46">
          <a:extLst>
            <a:ext uri="{FF2B5EF4-FFF2-40B4-BE49-F238E27FC236}">
              <a16:creationId xmlns:a16="http://schemas.microsoft.com/office/drawing/2014/main" id="{50E0BB99-C9BE-4008-9A7D-46B0290D60A7}"/>
            </a:ext>
          </a:extLst>
        </xdr:cNvPr>
        <xdr:cNvSpPr/>
      </xdr:nvSpPr>
      <xdr:spPr>
        <a:xfrm>
          <a:off x="0" y="0"/>
          <a:ext cx="1847851" cy="7429500"/>
        </a:xfrm>
        <a:prstGeom prst="rect">
          <a:avLst/>
        </a:prstGeom>
        <a:gradFill>
          <a:gsLst>
            <a:gs pos="68000">
              <a:srgbClr val="CAE8BD"/>
            </a:gs>
            <a:gs pos="34950">
              <a:srgbClr val="DDF6D2"/>
            </a:gs>
            <a:gs pos="0">
              <a:srgbClr val="ECFAE5"/>
            </a:gs>
            <a:gs pos="100000">
              <a:srgbClr val="B0DB9C"/>
            </a:gs>
          </a:gsLst>
          <a:lin ang="5400000" scaled="1"/>
        </a:gra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sv-SE" sz="1100"/>
        </a:p>
      </xdr:txBody>
    </xdr:sp>
    <xdr:clientData/>
  </xdr:twoCellAnchor>
  <xdr:twoCellAnchor>
    <xdr:from>
      <xdr:col>0</xdr:col>
      <xdr:colOff>0</xdr:colOff>
      <xdr:row>4</xdr:row>
      <xdr:rowOff>123825</xdr:rowOff>
    </xdr:from>
    <xdr:to>
      <xdr:col>2</xdr:col>
      <xdr:colOff>457201</xdr:colOff>
      <xdr:row>7</xdr:row>
      <xdr:rowOff>133350</xdr:rowOff>
    </xdr:to>
    <xdr:sp macro="" textlink="">
      <xdr:nvSpPr>
        <xdr:cNvPr id="64" name="textruta 50">
          <a:hlinkClick xmlns:r="http://schemas.openxmlformats.org/officeDocument/2006/relationships" r:id="rId1"/>
          <a:extLst>
            <a:ext uri="{FF2B5EF4-FFF2-40B4-BE49-F238E27FC236}">
              <a16:creationId xmlns:a16="http://schemas.microsoft.com/office/drawing/2014/main" id="{6988FEC4-64D0-4091-AF82-154FF41362C6}"/>
            </a:ext>
          </a:extLst>
        </xdr:cNvPr>
        <xdr:cNvSpPr txBox="1"/>
      </xdr:nvSpPr>
      <xdr:spPr>
        <a:xfrm>
          <a:off x="0" y="885825"/>
          <a:ext cx="1676401" cy="581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sv-SE" sz="1600" b="1" i="0">
              <a:solidFill>
                <a:schemeClr val="tx1">
                  <a:lumMod val="95000"/>
                  <a:lumOff val="5000"/>
                </a:schemeClr>
              </a:solidFill>
              <a:latin typeface="+mj-lt"/>
              <a:cs typeface="Arial" panose="020B0604020202020204" pitchFamily="34" charset="0"/>
            </a:rPr>
            <a:t>Guider</a:t>
          </a:r>
        </a:p>
      </xdr:txBody>
    </xdr:sp>
    <xdr:clientData/>
  </xdr:twoCellAnchor>
  <xdr:twoCellAnchor>
    <xdr:from>
      <xdr:col>0</xdr:col>
      <xdr:colOff>47625</xdr:colOff>
      <xdr:row>8</xdr:row>
      <xdr:rowOff>142875</xdr:rowOff>
    </xdr:from>
    <xdr:to>
      <xdr:col>2</xdr:col>
      <xdr:colOff>581024</xdr:colOff>
      <xdr:row>11</xdr:row>
      <xdr:rowOff>152400</xdr:rowOff>
    </xdr:to>
    <xdr:sp macro="" textlink="">
      <xdr:nvSpPr>
        <xdr:cNvPr id="59" name="Rektangel: rundade hörn 47">
          <a:extLst>
            <a:ext uri="{FF2B5EF4-FFF2-40B4-BE49-F238E27FC236}">
              <a16:creationId xmlns:a16="http://schemas.microsoft.com/office/drawing/2014/main" id="{1E718FAF-AB17-49AE-8E87-3B5ADEC3DEE3}"/>
            </a:ext>
          </a:extLst>
        </xdr:cNvPr>
        <xdr:cNvSpPr/>
      </xdr:nvSpPr>
      <xdr:spPr>
        <a:xfrm>
          <a:off x="47625" y="1514475"/>
          <a:ext cx="1752599" cy="523875"/>
        </a:xfrm>
        <a:prstGeom prst="roundRect">
          <a:avLst/>
        </a:prstGeom>
        <a:solidFill>
          <a:srgbClr val="B0DB9C"/>
        </a:solidFill>
        <a:ln>
          <a:noFill/>
        </a:ln>
        <a:effectLst>
          <a:outerShdw blurRad="50800" dist="38100" dir="8100000" algn="tr"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2</xdr:col>
      <xdr:colOff>443865</xdr:colOff>
      <xdr:row>0</xdr:row>
      <xdr:rowOff>0</xdr:rowOff>
    </xdr:from>
    <xdr:to>
      <xdr:col>3</xdr:col>
      <xdr:colOff>68580</xdr:colOff>
      <xdr:row>39</xdr:row>
      <xdr:rowOff>0</xdr:rowOff>
    </xdr:to>
    <xdr:sp macro="" textlink="">
      <xdr:nvSpPr>
        <xdr:cNvPr id="49" name="Rektangel 48">
          <a:extLst>
            <a:ext uri="{FF2B5EF4-FFF2-40B4-BE49-F238E27FC236}">
              <a16:creationId xmlns:a16="http://schemas.microsoft.com/office/drawing/2014/main" id="{E861DBAE-EF84-46AD-A1D7-22EA33519293}"/>
            </a:ext>
          </a:extLst>
        </xdr:cNvPr>
        <xdr:cNvSpPr/>
      </xdr:nvSpPr>
      <xdr:spPr>
        <a:xfrm>
          <a:off x="1663065" y="0"/>
          <a:ext cx="234315" cy="7429500"/>
        </a:xfrm>
        <a:prstGeom prst="rect">
          <a:avLst/>
        </a:prstGeom>
        <a:solidFill>
          <a:srgbClr val="B0DB9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0</xdr:col>
      <xdr:colOff>0</xdr:colOff>
      <xdr:row>0</xdr:row>
      <xdr:rowOff>0</xdr:rowOff>
    </xdr:from>
    <xdr:to>
      <xdr:col>2</xdr:col>
      <xdr:colOff>447675</xdr:colOff>
      <xdr:row>4</xdr:row>
      <xdr:rowOff>47625</xdr:rowOff>
    </xdr:to>
    <xdr:sp macro="" textlink="">
      <xdr:nvSpPr>
        <xdr:cNvPr id="50" name="textruta 49">
          <a:extLst>
            <a:ext uri="{FF2B5EF4-FFF2-40B4-BE49-F238E27FC236}">
              <a16:creationId xmlns:a16="http://schemas.microsoft.com/office/drawing/2014/main" id="{3FCAEA98-A25A-4D62-BB35-20DDDAB26502}"/>
            </a:ext>
          </a:extLst>
        </xdr:cNvPr>
        <xdr:cNvSpPr txBox="1"/>
      </xdr:nvSpPr>
      <xdr:spPr>
        <a:xfrm>
          <a:off x="0" y="0"/>
          <a:ext cx="1666875" cy="8096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sv-SE" sz="1800" b="0" i="1">
              <a:solidFill>
                <a:schemeClr val="tx1">
                  <a:lumMod val="95000"/>
                  <a:lumOff val="5000"/>
                </a:schemeClr>
              </a:solidFill>
              <a:latin typeface="Book Antiqua" panose="02040602050305030304" pitchFamily="18" charset="0"/>
              <a:cs typeface="Arial" panose="020B0604020202020204" pitchFamily="34" charset="0"/>
            </a:rPr>
            <a:t>Kårens bokföring</a:t>
          </a:r>
        </a:p>
      </xdr:txBody>
    </xdr:sp>
    <xdr:clientData/>
  </xdr:twoCellAnchor>
  <xdr:twoCellAnchor>
    <xdr:from>
      <xdr:col>0</xdr:col>
      <xdr:colOff>0</xdr:colOff>
      <xdr:row>8</xdr:row>
      <xdr:rowOff>142875</xdr:rowOff>
    </xdr:from>
    <xdr:to>
      <xdr:col>2</xdr:col>
      <xdr:colOff>447675</xdr:colOff>
      <xdr:row>11</xdr:row>
      <xdr:rowOff>133350</xdr:rowOff>
    </xdr:to>
    <xdr:sp macro="" textlink="">
      <xdr:nvSpPr>
        <xdr:cNvPr id="63" name="textruta 51">
          <a:hlinkClick xmlns:r="http://schemas.openxmlformats.org/officeDocument/2006/relationships" r:id="rId2"/>
          <a:extLst>
            <a:ext uri="{FF2B5EF4-FFF2-40B4-BE49-F238E27FC236}">
              <a16:creationId xmlns:a16="http://schemas.microsoft.com/office/drawing/2014/main" id="{53D25008-DBE2-43A8-BD54-68FB64D524B9}"/>
            </a:ext>
          </a:extLst>
        </xdr:cNvPr>
        <xdr:cNvSpPr txBox="1"/>
      </xdr:nvSpPr>
      <xdr:spPr>
        <a:xfrm>
          <a:off x="0" y="1666875"/>
          <a:ext cx="1666875" cy="561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sv-SE" sz="1600" b="1" i="1">
              <a:solidFill>
                <a:schemeClr val="tx1">
                  <a:lumMod val="95000"/>
                  <a:lumOff val="5000"/>
                </a:schemeClr>
              </a:solidFill>
              <a:latin typeface="+mj-lt"/>
              <a:cs typeface="Arial" panose="020B0604020202020204" pitchFamily="34" charset="0"/>
            </a:rPr>
            <a:t>Grunduppgifter</a:t>
          </a:r>
          <a:endParaRPr lang="sv-SE" sz="1800" b="1" i="1">
            <a:solidFill>
              <a:schemeClr val="tx1">
                <a:lumMod val="95000"/>
                <a:lumOff val="5000"/>
              </a:schemeClr>
            </a:solidFill>
            <a:latin typeface="+mj-lt"/>
            <a:cs typeface="Arial" panose="020B0604020202020204" pitchFamily="34" charset="0"/>
          </a:endParaRPr>
        </a:p>
      </xdr:txBody>
    </xdr:sp>
    <xdr:clientData/>
  </xdr:twoCellAnchor>
  <xdr:twoCellAnchor>
    <xdr:from>
      <xdr:col>0</xdr:col>
      <xdr:colOff>0</xdr:colOff>
      <xdr:row>12</xdr:row>
      <xdr:rowOff>123825</xdr:rowOff>
    </xdr:from>
    <xdr:to>
      <xdr:col>2</xdr:col>
      <xdr:colOff>457202</xdr:colOff>
      <xdr:row>15</xdr:row>
      <xdr:rowOff>114300</xdr:rowOff>
    </xdr:to>
    <xdr:sp macro="" textlink="">
      <xdr:nvSpPr>
        <xdr:cNvPr id="53" name="textruta 52">
          <a:hlinkClick xmlns:r="http://schemas.openxmlformats.org/officeDocument/2006/relationships" r:id="rId3"/>
          <a:extLst>
            <a:ext uri="{FF2B5EF4-FFF2-40B4-BE49-F238E27FC236}">
              <a16:creationId xmlns:a16="http://schemas.microsoft.com/office/drawing/2014/main" id="{FA8F2282-E9B0-4DDE-BB2C-4EDE9EB6C676}"/>
            </a:ext>
          </a:extLst>
        </xdr:cNvPr>
        <xdr:cNvSpPr txBox="1"/>
      </xdr:nvSpPr>
      <xdr:spPr>
        <a:xfrm>
          <a:off x="0" y="2409825"/>
          <a:ext cx="1676402" cy="561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sv-SE" sz="1600" b="1">
              <a:solidFill>
                <a:schemeClr val="tx1">
                  <a:lumMod val="95000"/>
                  <a:lumOff val="5000"/>
                </a:schemeClr>
              </a:solidFill>
              <a:latin typeface="+mj-lt"/>
              <a:cs typeface="Arial" panose="020B0604020202020204" pitchFamily="34" charset="0"/>
            </a:rPr>
            <a:t>Bokföring</a:t>
          </a:r>
          <a:endParaRPr lang="sv-SE" sz="1800" b="1">
            <a:solidFill>
              <a:schemeClr val="tx1">
                <a:lumMod val="95000"/>
                <a:lumOff val="5000"/>
              </a:schemeClr>
            </a:solidFill>
            <a:latin typeface="+mj-lt"/>
            <a:cs typeface="Arial" panose="020B0604020202020204" pitchFamily="34" charset="0"/>
          </a:endParaRPr>
        </a:p>
      </xdr:txBody>
    </xdr:sp>
    <xdr:clientData/>
  </xdr:twoCellAnchor>
  <xdr:twoCellAnchor>
    <xdr:from>
      <xdr:col>0</xdr:col>
      <xdr:colOff>9525</xdr:colOff>
      <xdr:row>16</xdr:row>
      <xdr:rowOff>123825</xdr:rowOff>
    </xdr:from>
    <xdr:to>
      <xdr:col>2</xdr:col>
      <xdr:colOff>457200</xdr:colOff>
      <xdr:row>19</xdr:row>
      <xdr:rowOff>114300</xdr:rowOff>
    </xdr:to>
    <xdr:sp macro="" textlink="">
      <xdr:nvSpPr>
        <xdr:cNvPr id="54" name="textruta 53">
          <a:hlinkClick xmlns:r="http://schemas.openxmlformats.org/officeDocument/2006/relationships" r:id="rId4"/>
          <a:extLst>
            <a:ext uri="{FF2B5EF4-FFF2-40B4-BE49-F238E27FC236}">
              <a16:creationId xmlns:a16="http://schemas.microsoft.com/office/drawing/2014/main" id="{1830EF62-8BC2-437A-846D-F70BCE9BBF5A}"/>
            </a:ext>
          </a:extLst>
        </xdr:cNvPr>
        <xdr:cNvSpPr txBox="1"/>
      </xdr:nvSpPr>
      <xdr:spPr>
        <a:xfrm>
          <a:off x="9525" y="3171825"/>
          <a:ext cx="1666875" cy="561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sv-SE" sz="1600" b="1">
              <a:solidFill>
                <a:schemeClr val="tx1">
                  <a:lumMod val="95000"/>
                  <a:lumOff val="5000"/>
                </a:schemeClr>
              </a:solidFill>
              <a:latin typeface="+mj-lt"/>
              <a:cs typeface="Arial" panose="020B0604020202020204" pitchFamily="34" charset="0"/>
            </a:rPr>
            <a:t>Bokslut</a:t>
          </a:r>
        </a:p>
      </xdr:txBody>
    </xdr:sp>
    <xdr:clientData/>
  </xdr:twoCellAnchor>
  <xdr:twoCellAnchor>
    <xdr:from>
      <xdr:col>0</xdr:col>
      <xdr:colOff>9525</xdr:colOff>
      <xdr:row>20</xdr:row>
      <xdr:rowOff>133350</xdr:rowOff>
    </xdr:from>
    <xdr:to>
      <xdr:col>2</xdr:col>
      <xdr:colOff>457201</xdr:colOff>
      <xdr:row>23</xdr:row>
      <xdr:rowOff>123825</xdr:rowOff>
    </xdr:to>
    <xdr:sp macro="" textlink="">
      <xdr:nvSpPr>
        <xdr:cNvPr id="55" name="textruta 54">
          <a:hlinkClick xmlns:r="http://schemas.openxmlformats.org/officeDocument/2006/relationships" r:id="rId5"/>
          <a:extLst>
            <a:ext uri="{FF2B5EF4-FFF2-40B4-BE49-F238E27FC236}">
              <a16:creationId xmlns:a16="http://schemas.microsoft.com/office/drawing/2014/main" id="{8B48204B-F973-4244-8E92-446BF01221E9}"/>
            </a:ext>
          </a:extLst>
        </xdr:cNvPr>
        <xdr:cNvSpPr txBox="1"/>
      </xdr:nvSpPr>
      <xdr:spPr>
        <a:xfrm>
          <a:off x="9525" y="3943350"/>
          <a:ext cx="1666876" cy="561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sv-SE" sz="1600" b="1">
              <a:solidFill>
                <a:schemeClr val="tx1">
                  <a:lumMod val="95000"/>
                  <a:lumOff val="5000"/>
                </a:schemeClr>
              </a:solidFill>
              <a:latin typeface="+mj-lt"/>
              <a:cs typeface="Arial" panose="020B0604020202020204" pitchFamily="34" charset="0"/>
            </a:rPr>
            <a:t>Statistik</a:t>
          </a:r>
        </a:p>
      </xdr:txBody>
    </xdr:sp>
    <xdr:clientData/>
  </xdr:twoCellAnchor>
  <xdr:twoCellAnchor>
    <xdr:from>
      <xdr:col>0</xdr:col>
      <xdr:colOff>19050</xdr:colOff>
      <xdr:row>39</xdr:row>
      <xdr:rowOff>9525</xdr:rowOff>
    </xdr:from>
    <xdr:to>
      <xdr:col>3</xdr:col>
      <xdr:colOff>57150</xdr:colOff>
      <xdr:row>65</xdr:row>
      <xdr:rowOff>0</xdr:rowOff>
    </xdr:to>
    <xdr:sp macro="" textlink="">
      <xdr:nvSpPr>
        <xdr:cNvPr id="56" name="Rektangel 55">
          <a:extLst>
            <a:ext uri="{FF2B5EF4-FFF2-40B4-BE49-F238E27FC236}">
              <a16:creationId xmlns:a16="http://schemas.microsoft.com/office/drawing/2014/main" id="{1A6320A0-B43E-4F1E-8576-CCFFEF0F9735}"/>
            </a:ext>
          </a:extLst>
        </xdr:cNvPr>
        <xdr:cNvSpPr/>
      </xdr:nvSpPr>
      <xdr:spPr>
        <a:xfrm>
          <a:off x="19050" y="7439025"/>
          <a:ext cx="1866900" cy="4943475"/>
        </a:xfrm>
        <a:prstGeom prst="rect">
          <a:avLst/>
        </a:prstGeom>
        <a:solidFill>
          <a:srgbClr val="B0DB9C"/>
        </a:solidFill>
        <a:ln>
          <a:solidFill>
            <a:srgbClr val="B0DB9C"/>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9</xdr:col>
      <xdr:colOff>472439</xdr:colOff>
      <xdr:row>1</xdr:row>
      <xdr:rowOff>38101</xdr:rowOff>
    </xdr:from>
    <xdr:to>
      <xdr:col>16</xdr:col>
      <xdr:colOff>84666</xdr:colOff>
      <xdr:row>24</xdr:row>
      <xdr:rowOff>141111</xdr:rowOff>
    </xdr:to>
    <xdr:sp macro="" textlink="">
      <xdr:nvSpPr>
        <xdr:cNvPr id="8" name="Rektangel: rundade hörn 13">
          <a:extLst>
            <a:ext uri="{FF2B5EF4-FFF2-40B4-BE49-F238E27FC236}">
              <a16:creationId xmlns:a16="http://schemas.microsoft.com/office/drawing/2014/main" id="{EE771F3D-636A-4A73-A95A-48BC56B7CFF9}"/>
            </a:ext>
          </a:extLst>
        </xdr:cNvPr>
        <xdr:cNvSpPr/>
      </xdr:nvSpPr>
      <xdr:spPr>
        <a:xfrm>
          <a:off x="9157828" y="221545"/>
          <a:ext cx="3859671" cy="4322233"/>
        </a:xfrm>
        <a:prstGeom prst="roundRect">
          <a:avLst>
            <a:gd name="adj" fmla="val 1593"/>
          </a:avLst>
        </a:prstGeom>
        <a:solidFill>
          <a:schemeClr val="bg1"/>
        </a:solidFill>
        <a:ln w="28575">
          <a:solidFill>
            <a:schemeClr val="accent6">
              <a:lumMod val="75000"/>
            </a:schemeClr>
          </a:solidFill>
          <a:extLst>
            <a:ext uri="{C807C97D-BFC1-408E-A445-0C87EB9F89A2}">
              <ask:lineSketchStyleProps xmlns:ask="http://schemas.microsoft.com/office/drawing/2018/sketchyshapes" sd="3420843494">
                <a:custGeom>
                  <a:avLst/>
                  <a:gdLst>
                    <a:gd name="connsiteX0" fmla="*/ 0 w 3190875"/>
                    <a:gd name="connsiteY0" fmla="*/ 41271 h 2590800"/>
                    <a:gd name="connsiteX1" fmla="*/ 41271 w 3190875"/>
                    <a:gd name="connsiteY1" fmla="*/ 0 h 2590800"/>
                    <a:gd name="connsiteX2" fmla="*/ 528243 w 3190875"/>
                    <a:gd name="connsiteY2" fmla="*/ 0 h 2590800"/>
                    <a:gd name="connsiteX3" fmla="*/ 984132 w 3190875"/>
                    <a:gd name="connsiteY3" fmla="*/ 0 h 2590800"/>
                    <a:gd name="connsiteX4" fmla="*/ 1408938 w 3190875"/>
                    <a:gd name="connsiteY4" fmla="*/ 0 h 2590800"/>
                    <a:gd name="connsiteX5" fmla="*/ 1895910 w 3190875"/>
                    <a:gd name="connsiteY5" fmla="*/ 0 h 2590800"/>
                    <a:gd name="connsiteX6" fmla="*/ 2413965 w 3190875"/>
                    <a:gd name="connsiteY6" fmla="*/ 0 h 2590800"/>
                    <a:gd name="connsiteX7" fmla="*/ 3149604 w 3190875"/>
                    <a:gd name="connsiteY7" fmla="*/ 0 h 2590800"/>
                    <a:gd name="connsiteX8" fmla="*/ 3190875 w 3190875"/>
                    <a:gd name="connsiteY8" fmla="*/ 41271 h 2590800"/>
                    <a:gd name="connsiteX9" fmla="*/ 3190875 w 3190875"/>
                    <a:gd name="connsiteY9" fmla="*/ 568005 h 2590800"/>
                    <a:gd name="connsiteX10" fmla="*/ 3190875 w 3190875"/>
                    <a:gd name="connsiteY10" fmla="*/ 1069657 h 2590800"/>
                    <a:gd name="connsiteX11" fmla="*/ 3190875 w 3190875"/>
                    <a:gd name="connsiteY11" fmla="*/ 1596391 h 2590800"/>
                    <a:gd name="connsiteX12" fmla="*/ 3190875 w 3190875"/>
                    <a:gd name="connsiteY12" fmla="*/ 2098043 h 2590800"/>
                    <a:gd name="connsiteX13" fmla="*/ 3190875 w 3190875"/>
                    <a:gd name="connsiteY13" fmla="*/ 2549529 h 2590800"/>
                    <a:gd name="connsiteX14" fmla="*/ 3149604 w 3190875"/>
                    <a:gd name="connsiteY14" fmla="*/ 2590800 h 2590800"/>
                    <a:gd name="connsiteX15" fmla="*/ 2569382 w 3190875"/>
                    <a:gd name="connsiteY15" fmla="*/ 2590800 h 2590800"/>
                    <a:gd name="connsiteX16" fmla="*/ 1989160 w 3190875"/>
                    <a:gd name="connsiteY16" fmla="*/ 2590800 h 2590800"/>
                    <a:gd name="connsiteX17" fmla="*/ 1408938 w 3190875"/>
                    <a:gd name="connsiteY17" fmla="*/ 2590800 h 2590800"/>
                    <a:gd name="connsiteX18" fmla="*/ 984132 w 3190875"/>
                    <a:gd name="connsiteY18" fmla="*/ 2590800 h 2590800"/>
                    <a:gd name="connsiteX19" fmla="*/ 41271 w 3190875"/>
                    <a:gd name="connsiteY19" fmla="*/ 2590800 h 2590800"/>
                    <a:gd name="connsiteX20" fmla="*/ 0 w 3190875"/>
                    <a:gd name="connsiteY20" fmla="*/ 2549529 h 2590800"/>
                    <a:gd name="connsiteX21" fmla="*/ 0 w 3190875"/>
                    <a:gd name="connsiteY21" fmla="*/ 2022795 h 2590800"/>
                    <a:gd name="connsiteX22" fmla="*/ 0 w 3190875"/>
                    <a:gd name="connsiteY22" fmla="*/ 1571308 h 2590800"/>
                    <a:gd name="connsiteX23" fmla="*/ 0 w 3190875"/>
                    <a:gd name="connsiteY23" fmla="*/ 1119822 h 2590800"/>
                    <a:gd name="connsiteX24" fmla="*/ 0 w 3190875"/>
                    <a:gd name="connsiteY24" fmla="*/ 568005 h 2590800"/>
                    <a:gd name="connsiteX25" fmla="*/ 0 w 3190875"/>
                    <a:gd name="connsiteY25" fmla="*/ 41271 h 25908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Lst>
                  <a:rect l="l" t="t" r="r" b="b"/>
                  <a:pathLst>
                    <a:path w="3190875" h="2590800" extrusionOk="0">
                      <a:moveTo>
                        <a:pt x="0" y="41271"/>
                      </a:moveTo>
                      <a:cubicBezTo>
                        <a:pt x="-737" y="22427"/>
                        <a:pt x="21512" y="3664"/>
                        <a:pt x="41271" y="0"/>
                      </a:cubicBezTo>
                      <a:cubicBezTo>
                        <a:pt x="250045" y="-18863"/>
                        <a:pt x="353209" y="27395"/>
                        <a:pt x="528243" y="0"/>
                      </a:cubicBezTo>
                      <a:cubicBezTo>
                        <a:pt x="703277" y="-27395"/>
                        <a:pt x="837708" y="24205"/>
                        <a:pt x="984132" y="0"/>
                      </a:cubicBezTo>
                      <a:cubicBezTo>
                        <a:pt x="1130556" y="-24205"/>
                        <a:pt x="1296993" y="11920"/>
                        <a:pt x="1408938" y="0"/>
                      </a:cubicBezTo>
                      <a:cubicBezTo>
                        <a:pt x="1520883" y="-11920"/>
                        <a:pt x="1705369" y="33223"/>
                        <a:pt x="1895910" y="0"/>
                      </a:cubicBezTo>
                      <a:cubicBezTo>
                        <a:pt x="2086451" y="-33223"/>
                        <a:pt x="2213790" y="30549"/>
                        <a:pt x="2413965" y="0"/>
                      </a:cubicBezTo>
                      <a:cubicBezTo>
                        <a:pt x="2614141" y="-30549"/>
                        <a:pt x="2972296" y="65946"/>
                        <a:pt x="3149604" y="0"/>
                      </a:cubicBezTo>
                      <a:cubicBezTo>
                        <a:pt x="3173064" y="222"/>
                        <a:pt x="3192561" y="22661"/>
                        <a:pt x="3190875" y="41271"/>
                      </a:cubicBezTo>
                      <a:cubicBezTo>
                        <a:pt x="3235914" y="225835"/>
                        <a:pt x="3164760" y="344743"/>
                        <a:pt x="3190875" y="568005"/>
                      </a:cubicBezTo>
                      <a:cubicBezTo>
                        <a:pt x="3216990" y="791267"/>
                        <a:pt x="3137733" y="933337"/>
                        <a:pt x="3190875" y="1069657"/>
                      </a:cubicBezTo>
                      <a:cubicBezTo>
                        <a:pt x="3244017" y="1205977"/>
                        <a:pt x="3150075" y="1486608"/>
                        <a:pt x="3190875" y="1596391"/>
                      </a:cubicBezTo>
                      <a:cubicBezTo>
                        <a:pt x="3231675" y="1706174"/>
                        <a:pt x="3160140" y="1958783"/>
                        <a:pt x="3190875" y="2098043"/>
                      </a:cubicBezTo>
                      <a:cubicBezTo>
                        <a:pt x="3221610" y="2237303"/>
                        <a:pt x="3157488" y="2373215"/>
                        <a:pt x="3190875" y="2549529"/>
                      </a:cubicBezTo>
                      <a:cubicBezTo>
                        <a:pt x="3188612" y="2570954"/>
                        <a:pt x="3174771" y="2594882"/>
                        <a:pt x="3149604" y="2590800"/>
                      </a:cubicBezTo>
                      <a:cubicBezTo>
                        <a:pt x="2916556" y="2625799"/>
                        <a:pt x="2758275" y="2570016"/>
                        <a:pt x="2569382" y="2590800"/>
                      </a:cubicBezTo>
                      <a:cubicBezTo>
                        <a:pt x="2380489" y="2611584"/>
                        <a:pt x="2176159" y="2551146"/>
                        <a:pt x="1989160" y="2590800"/>
                      </a:cubicBezTo>
                      <a:cubicBezTo>
                        <a:pt x="1802161" y="2630454"/>
                        <a:pt x="1632886" y="2529571"/>
                        <a:pt x="1408938" y="2590800"/>
                      </a:cubicBezTo>
                      <a:cubicBezTo>
                        <a:pt x="1184990" y="2652029"/>
                        <a:pt x="1103329" y="2558820"/>
                        <a:pt x="984132" y="2590800"/>
                      </a:cubicBezTo>
                      <a:cubicBezTo>
                        <a:pt x="864935" y="2622780"/>
                        <a:pt x="361857" y="2576952"/>
                        <a:pt x="41271" y="2590800"/>
                      </a:cubicBezTo>
                      <a:cubicBezTo>
                        <a:pt x="18704" y="2587462"/>
                        <a:pt x="-171" y="2570993"/>
                        <a:pt x="0" y="2549529"/>
                      </a:cubicBezTo>
                      <a:cubicBezTo>
                        <a:pt x="-28340" y="2376401"/>
                        <a:pt x="10662" y="2130631"/>
                        <a:pt x="0" y="2022795"/>
                      </a:cubicBezTo>
                      <a:cubicBezTo>
                        <a:pt x="-10662" y="1914959"/>
                        <a:pt x="46082" y="1681243"/>
                        <a:pt x="0" y="1571308"/>
                      </a:cubicBezTo>
                      <a:cubicBezTo>
                        <a:pt x="-46082" y="1461373"/>
                        <a:pt x="18250" y="1325080"/>
                        <a:pt x="0" y="1119822"/>
                      </a:cubicBezTo>
                      <a:cubicBezTo>
                        <a:pt x="-18250" y="914564"/>
                        <a:pt x="2203" y="685765"/>
                        <a:pt x="0" y="568005"/>
                      </a:cubicBezTo>
                      <a:cubicBezTo>
                        <a:pt x="-2203" y="450245"/>
                        <a:pt x="59091" y="225102"/>
                        <a:pt x="0" y="41271"/>
                      </a:cubicBezTo>
                      <a:close/>
                    </a:path>
                  </a:pathLst>
                </a:custGeom>
                <ask:type>
                  <ask:lineSketchNone/>
                </ask:type>
              </ask:lineSketchStyleProps>
            </a:ext>
          </a:extLst>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sv-SE" sz="1400" b="1">
              <a:solidFill>
                <a:schemeClr val="tx1">
                  <a:lumMod val="95000"/>
                  <a:lumOff val="5000"/>
                </a:schemeClr>
              </a:solidFill>
            </a:rPr>
            <a:t>GUIDE: SÄTT UPP MALLEN: </a:t>
          </a:r>
          <a:r>
            <a:rPr lang="sv-SE" sz="1400">
              <a:solidFill>
                <a:schemeClr val="tx1">
                  <a:lumMod val="95000"/>
                  <a:lumOff val="5000"/>
                </a:schemeClr>
              </a:solidFill>
            </a:rPr>
            <a:t>(</a:t>
          </a:r>
          <a:r>
            <a:rPr lang="sv-SE" sz="1400" i="1">
              <a:solidFill>
                <a:schemeClr val="tx1">
                  <a:lumMod val="95000"/>
                  <a:lumOff val="5000"/>
                </a:schemeClr>
              </a:solidFill>
            </a:rPr>
            <a:t>bara första gången</a:t>
          </a:r>
          <a:r>
            <a:rPr lang="sv-SE" sz="1400">
              <a:solidFill>
                <a:schemeClr val="tx1">
                  <a:lumMod val="95000"/>
                  <a:lumOff val="5000"/>
                </a:schemeClr>
              </a:solidFill>
            </a:rPr>
            <a:t>)</a:t>
          </a:r>
        </a:p>
        <a:p>
          <a:pPr algn="l"/>
          <a:endParaRPr lang="sv-SE" sz="1050">
            <a:solidFill>
              <a:schemeClr val="tx1">
                <a:lumMod val="95000"/>
                <a:lumOff val="5000"/>
              </a:schemeClr>
            </a:solidFill>
          </a:endParaRPr>
        </a:p>
        <a:p>
          <a:pPr algn="l"/>
          <a:r>
            <a:rPr lang="sv-SE" sz="1100" b="1" spc="20">
              <a:solidFill>
                <a:schemeClr val="tx1">
                  <a:lumMod val="95000"/>
                  <a:lumOff val="5000"/>
                </a:schemeClr>
              </a:solidFill>
            </a:rPr>
            <a:t>1.</a:t>
          </a:r>
          <a:r>
            <a:rPr lang="sv-SE" sz="1100" spc="20" baseline="0">
              <a:solidFill>
                <a:schemeClr val="tx1">
                  <a:lumMod val="95000"/>
                  <a:lumOff val="5000"/>
                </a:schemeClr>
              </a:solidFill>
            </a:rPr>
            <a:t> Fyll i elevkårens fullständiga juridiska namn (står i stadgan) i fältet “Elevkår”. </a:t>
          </a:r>
        </a:p>
        <a:p>
          <a:pPr algn="l"/>
          <a:r>
            <a:rPr lang="sv-SE" sz="1100" b="1" spc="20" baseline="0">
              <a:solidFill>
                <a:schemeClr val="tx1">
                  <a:lumMod val="95000"/>
                  <a:lumOff val="5000"/>
                </a:schemeClr>
              </a:solidFill>
            </a:rPr>
            <a:t>2. </a:t>
          </a:r>
          <a:r>
            <a:rPr lang="sv-SE" sz="1100" spc="20" baseline="0">
              <a:solidFill>
                <a:schemeClr val="tx1">
                  <a:lumMod val="95000"/>
                  <a:lumOff val="5000"/>
                </a:schemeClr>
              </a:solidFill>
            </a:rPr>
            <a:t>Fyll i elevkårens organisationsnummer i andra fältet ifall ni har ett, i annat fall lämnar ni fältet tomt. Är ni osäkra på ifall ni har ett org.nr så kan ni kolla under “Kårens uppgifter” -&gt; ”Grunduppgifter” på eBas. </a:t>
          </a:r>
        </a:p>
        <a:p>
          <a:pPr algn="l"/>
          <a:r>
            <a:rPr lang="sv-SE" sz="1100" b="1" spc="20" baseline="0">
              <a:solidFill>
                <a:schemeClr val="tx1">
                  <a:lumMod val="95000"/>
                  <a:lumOff val="5000"/>
                </a:schemeClr>
              </a:solidFill>
            </a:rPr>
            <a:t>3. </a:t>
          </a:r>
          <a:r>
            <a:rPr lang="sv-SE" sz="1100" spc="20" baseline="0">
              <a:solidFill>
                <a:schemeClr val="tx1">
                  <a:lumMod val="95000"/>
                  <a:lumOff val="5000"/>
                </a:schemeClr>
              </a:solidFill>
            </a:rPr>
            <a:t>I fältet “Redovisningsår” fyller ni i samma år som ni blev valda. Lägg märke till att </a:t>
          </a:r>
          <a:r>
            <a:rPr lang="sv-SE" sz="1100" b="1" i="1" spc="20" baseline="0">
              <a:solidFill>
                <a:schemeClr val="tx1">
                  <a:lumMod val="95000"/>
                  <a:lumOff val="5000"/>
                </a:schemeClr>
              </a:solidFill>
            </a:rPr>
            <a:t>redovisningsår</a:t>
          </a:r>
          <a:r>
            <a:rPr lang="sv-SE" sz="1100" spc="20" baseline="0">
              <a:solidFill>
                <a:schemeClr val="tx1">
                  <a:lumMod val="95000"/>
                  <a:lumOff val="5000"/>
                </a:schemeClr>
              </a:solidFill>
            </a:rPr>
            <a:t> i stort sett alltid följer kalenderåret och därmed skiljer sig från </a:t>
          </a:r>
          <a:r>
            <a:rPr lang="sv-SE" sz="1100" b="1" i="1" spc="20" baseline="0">
              <a:solidFill>
                <a:schemeClr val="tx1">
                  <a:lumMod val="95000"/>
                  <a:lumOff val="5000"/>
                </a:schemeClr>
              </a:solidFill>
            </a:rPr>
            <a:t>verksamhetsår</a:t>
          </a:r>
          <a:r>
            <a:rPr lang="sv-SE" sz="1100" spc="20" baseline="0">
              <a:solidFill>
                <a:schemeClr val="tx1">
                  <a:lumMod val="95000"/>
                  <a:lumOff val="5000"/>
                </a:schemeClr>
              </a:solidFill>
            </a:rPr>
            <a:t> (</a:t>
          </a:r>
          <a:r>
            <a:rPr lang="sv-SE" sz="1100" i="1" spc="20" baseline="0">
              <a:solidFill>
                <a:schemeClr val="tx1">
                  <a:lumMod val="95000"/>
                  <a:lumOff val="5000"/>
                </a:schemeClr>
              </a:solidFill>
            </a:rPr>
            <a:t>tiden mellan två ordinarie årsmöten</a:t>
          </a:r>
          <a:r>
            <a:rPr lang="sv-SE" sz="1100" spc="20" baseline="0">
              <a:solidFill>
                <a:schemeClr val="tx1">
                  <a:lumMod val="95000"/>
                  <a:lumOff val="5000"/>
                </a:schemeClr>
              </a:solidFill>
            </a:rPr>
            <a:t>). </a:t>
          </a:r>
        </a:p>
        <a:p>
          <a:pPr algn="l"/>
          <a:r>
            <a:rPr lang="sv-SE" sz="1100" b="1" spc="20" baseline="0">
              <a:solidFill>
                <a:schemeClr val="tx1">
                  <a:lumMod val="95000"/>
                  <a:lumOff val="5000"/>
                </a:schemeClr>
              </a:solidFill>
            </a:rPr>
            <a:t>4.</a:t>
          </a:r>
          <a:r>
            <a:rPr lang="sv-SE" sz="1100" spc="20" baseline="0">
              <a:solidFill>
                <a:schemeClr val="tx1">
                  <a:lumMod val="95000"/>
                  <a:lumOff val="5000"/>
                </a:schemeClr>
              </a:solidFill>
            </a:rPr>
            <a:t> Fyll i elevkårens ekonomiansvariges fullständiga namn under fältet “Ekonomiansvarig” </a:t>
          </a:r>
        </a:p>
        <a:p>
          <a:pPr algn="l"/>
          <a:r>
            <a:rPr lang="sv-SE" sz="1100" b="1" spc="20" baseline="0">
              <a:solidFill>
                <a:schemeClr val="tx1">
                  <a:lumMod val="95000"/>
                  <a:lumOff val="5000"/>
                </a:schemeClr>
              </a:solidFill>
            </a:rPr>
            <a:t>5.</a:t>
          </a:r>
          <a:r>
            <a:rPr lang="sv-SE" sz="1100" spc="20" baseline="0">
              <a:solidFill>
                <a:schemeClr val="tx1">
                  <a:lumMod val="95000"/>
                  <a:lumOff val="5000"/>
                </a:schemeClr>
              </a:solidFill>
            </a:rPr>
            <a:t> Fyll i hur mycket pengar ni hade på kårens bankkonto 1 januari under “Ingående banksaldo”. </a:t>
          </a:r>
        </a:p>
        <a:p>
          <a:pPr algn="l"/>
          <a:r>
            <a:rPr lang="sv-SE" sz="1100" b="1" spc="20" baseline="0">
              <a:solidFill>
                <a:schemeClr val="tx1">
                  <a:lumMod val="95000"/>
                  <a:lumOff val="5000"/>
                </a:schemeClr>
              </a:solidFill>
            </a:rPr>
            <a:t>6.</a:t>
          </a:r>
          <a:r>
            <a:rPr lang="sv-SE" sz="1100" spc="20" baseline="0">
              <a:solidFill>
                <a:schemeClr val="tx1">
                  <a:lumMod val="95000"/>
                  <a:lumOff val="5000"/>
                </a:schemeClr>
              </a:solidFill>
            </a:rPr>
            <a:t> Fyll i hur mycket pengar ni hade i kontanter 1 januari under “Ingående handkassa”. </a:t>
          </a:r>
        </a:p>
        <a:p>
          <a:pPr algn="l"/>
          <a:r>
            <a:rPr lang="sv-SE" sz="1100" b="1" spc="20" baseline="0">
              <a:solidFill>
                <a:schemeClr val="tx1">
                  <a:lumMod val="95000"/>
                  <a:lumOff val="5000"/>
                </a:schemeClr>
              </a:solidFill>
            </a:rPr>
            <a:t>7.</a:t>
          </a:r>
          <a:r>
            <a:rPr lang="sv-SE" sz="1100" spc="20" baseline="0">
              <a:solidFill>
                <a:schemeClr val="tx1">
                  <a:lumMod val="95000"/>
                  <a:lumOff val="5000"/>
                </a:schemeClr>
              </a:solidFill>
            </a:rPr>
            <a:t> Lämna de blå fälten tomma tills slutet av året (se guiden “Inför årsskifte” för mer info) </a:t>
          </a:r>
        </a:p>
        <a:p>
          <a:pPr algn="l"/>
          <a:endParaRPr lang="sv-SE" sz="1100" spc="20" baseline="0">
            <a:solidFill>
              <a:schemeClr val="tx1">
                <a:lumMod val="95000"/>
                <a:lumOff val="5000"/>
              </a:schemeClr>
            </a:solidFill>
          </a:endParaRPr>
        </a:p>
        <a:p>
          <a:pPr algn="l"/>
          <a:r>
            <a:rPr lang="sv-SE" sz="1100" spc="20" baseline="0">
              <a:solidFill>
                <a:schemeClr val="tx1">
                  <a:lumMod val="95000"/>
                  <a:lumOff val="5000"/>
                </a:schemeClr>
              </a:solidFill>
            </a:rPr>
            <a:t>Ifall ni följt den här guiden borde allt vara förberett för att börja använda den på riktigt! Följ guiden “BOKFÖR INKÖP” när du ska bokföra ditt första inköp! </a:t>
          </a:r>
        </a:p>
        <a:p>
          <a:pPr algn="l"/>
          <a:endParaRPr lang="sv-SE" sz="1100">
            <a:solidFill>
              <a:schemeClr val="tx1">
                <a:lumMod val="95000"/>
                <a:lumOff val="5000"/>
              </a:schemeClr>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3</xdr:col>
      <xdr:colOff>19050</xdr:colOff>
      <xdr:row>38</xdr:row>
      <xdr:rowOff>0</xdr:rowOff>
    </xdr:to>
    <xdr:sp macro="" textlink="">
      <xdr:nvSpPr>
        <xdr:cNvPr id="3" name="Rektangel 3">
          <a:extLst>
            <a:ext uri="{FF2B5EF4-FFF2-40B4-BE49-F238E27FC236}">
              <a16:creationId xmlns:a16="http://schemas.microsoft.com/office/drawing/2014/main" id="{95EF40A5-2645-4FB1-AFF9-3EFF5087E265}"/>
            </a:ext>
          </a:extLst>
        </xdr:cNvPr>
        <xdr:cNvSpPr/>
      </xdr:nvSpPr>
      <xdr:spPr>
        <a:xfrm>
          <a:off x="0" y="0"/>
          <a:ext cx="1832610" cy="7429500"/>
        </a:xfrm>
        <a:prstGeom prst="rect">
          <a:avLst/>
        </a:prstGeom>
        <a:gradFill>
          <a:gsLst>
            <a:gs pos="68000">
              <a:srgbClr val="CAE8BD"/>
            </a:gs>
            <a:gs pos="34950">
              <a:srgbClr val="DDF6D2"/>
            </a:gs>
            <a:gs pos="0">
              <a:srgbClr val="ECFAE5"/>
            </a:gs>
            <a:gs pos="100000">
              <a:srgbClr val="B0DB9C"/>
            </a:gs>
          </a:gsLst>
          <a:lin ang="5400000" scaled="1"/>
        </a:gra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sv-SE" sz="1100"/>
        </a:p>
      </xdr:txBody>
    </xdr:sp>
    <xdr:clientData/>
  </xdr:twoCellAnchor>
  <xdr:twoCellAnchor>
    <xdr:from>
      <xdr:col>0</xdr:col>
      <xdr:colOff>0</xdr:colOff>
      <xdr:row>4</xdr:row>
      <xdr:rowOff>142875</xdr:rowOff>
    </xdr:from>
    <xdr:to>
      <xdr:col>2</xdr:col>
      <xdr:colOff>457201</xdr:colOff>
      <xdr:row>7</xdr:row>
      <xdr:rowOff>152400</xdr:rowOff>
    </xdr:to>
    <xdr:sp macro="" textlink="">
      <xdr:nvSpPr>
        <xdr:cNvPr id="32" name="textruta 50">
          <a:hlinkClick xmlns:r="http://schemas.openxmlformats.org/officeDocument/2006/relationships" r:id="rId1"/>
          <a:extLst>
            <a:ext uri="{FF2B5EF4-FFF2-40B4-BE49-F238E27FC236}">
              <a16:creationId xmlns:a16="http://schemas.microsoft.com/office/drawing/2014/main" id="{4B336806-032E-4406-93D5-1BD5604F2B54}"/>
            </a:ext>
          </a:extLst>
        </xdr:cNvPr>
        <xdr:cNvSpPr txBox="1"/>
      </xdr:nvSpPr>
      <xdr:spPr>
        <a:xfrm>
          <a:off x="0" y="843915"/>
          <a:ext cx="1722121" cy="535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sv-SE" sz="1600" b="1" i="0">
              <a:solidFill>
                <a:schemeClr val="tx1">
                  <a:lumMod val="95000"/>
                  <a:lumOff val="5000"/>
                </a:schemeClr>
              </a:solidFill>
              <a:latin typeface="+mj-lt"/>
              <a:cs typeface="Arial" panose="020B0604020202020204" pitchFamily="34" charset="0"/>
            </a:rPr>
            <a:t>Guider</a:t>
          </a:r>
        </a:p>
      </xdr:txBody>
    </xdr:sp>
    <xdr:clientData/>
  </xdr:twoCellAnchor>
  <xdr:twoCellAnchor>
    <xdr:from>
      <xdr:col>0</xdr:col>
      <xdr:colOff>0</xdr:colOff>
      <xdr:row>8</xdr:row>
      <xdr:rowOff>80010</xdr:rowOff>
    </xdr:from>
    <xdr:to>
      <xdr:col>2</xdr:col>
      <xdr:colOff>447675</xdr:colOff>
      <xdr:row>11</xdr:row>
      <xdr:rowOff>70485</xdr:rowOff>
    </xdr:to>
    <xdr:sp macro="" textlink="">
      <xdr:nvSpPr>
        <xdr:cNvPr id="33" name="textruta 51">
          <a:hlinkClick xmlns:r="http://schemas.openxmlformats.org/officeDocument/2006/relationships" r:id="rId2"/>
          <a:extLst>
            <a:ext uri="{FF2B5EF4-FFF2-40B4-BE49-F238E27FC236}">
              <a16:creationId xmlns:a16="http://schemas.microsoft.com/office/drawing/2014/main" id="{D3E26031-FD49-482E-A254-75B441767AA5}"/>
            </a:ext>
          </a:extLst>
        </xdr:cNvPr>
        <xdr:cNvSpPr txBox="1"/>
      </xdr:nvSpPr>
      <xdr:spPr>
        <a:xfrm>
          <a:off x="0" y="1482090"/>
          <a:ext cx="1712595" cy="5162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sv-SE" sz="1600" b="1" i="0">
              <a:solidFill>
                <a:schemeClr val="tx1">
                  <a:lumMod val="95000"/>
                  <a:lumOff val="5000"/>
                </a:schemeClr>
              </a:solidFill>
              <a:latin typeface="+mj-lt"/>
              <a:cs typeface="Arial" panose="020B0604020202020204" pitchFamily="34" charset="0"/>
            </a:rPr>
            <a:t>Grunduppgifter</a:t>
          </a:r>
          <a:endParaRPr lang="sv-SE" sz="1800" b="1" i="0">
            <a:solidFill>
              <a:schemeClr val="tx1">
                <a:lumMod val="95000"/>
                <a:lumOff val="5000"/>
              </a:schemeClr>
            </a:solidFill>
            <a:latin typeface="+mj-lt"/>
            <a:cs typeface="Arial" panose="020B0604020202020204" pitchFamily="34" charset="0"/>
          </a:endParaRPr>
        </a:p>
      </xdr:txBody>
    </xdr:sp>
    <xdr:clientData/>
  </xdr:twoCellAnchor>
  <xdr:twoCellAnchor>
    <xdr:from>
      <xdr:col>0</xdr:col>
      <xdr:colOff>161925</xdr:colOff>
      <xdr:row>12</xdr:row>
      <xdr:rowOff>80010</xdr:rowOff>
    </xdr:from>
    <xdr:to>
      <xdr:col>2</xdr:col>
      <xdr:colOff>581024</xdr:colOff>
      <xdr:row>15</xdr:row>
      <xdr:rowOff>89535</xdr:rowOff>
    </xdr:to>
    <xdr:sp macro="" textlink="">
      <xdr:nvSpPr>
        <xdr:cNvPr id="35" name="Rektangel: rundade hörn 47">
          <a:extLst>
            <a:ext uri="{FF2B5EF4-FFF2-40B4-BE49-F238E27FC236}">
              <a16:creationId xmlns:a16="http://schemas.microsoft.com/office/drawing/2014/main" id="{89A2225C-377D-4FF5-96D5-54D01AEEDE62}"/>
            </a:ext>
          </a:extLst>
        </xdr:cNvPr>
        <xdr:cNvSpPr/>
      </xdr:nvSpPr>
      <xdr:spPr>
        <a:xfrm>
          <a:off x="161925" y="2183130"/>
          <a:ext cx="1684019" cy="535305"/>
        </a:xfrm>
        <a:prstGeom prst="roundRect">
          <a:avLst/>
        </a:prstGeom>
        <a:solidFill>
          <a:srgbClr val="B0DB9C"/>
        </a:solidFill>
        <a:ln>
          <a:noFill/>
        </a:ln>
        <a:effectLst>
          <a:outerShdw blurRad="50800" dist="38100" dir="8100000" algn="tr"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2</xdr:col>
      <xdr:colOff>443865</xdr:colOff>
      <xdr:row>0</xdr:row>
      <xdr:rowOff>0</xdr:rowOff>
    </xdr:from>
    <xdr:to>
      <xdr:col>3</xdr:col>
      <xdr:colOff>68580</xdr:colOff>
      <xdr:row>38</xdr:row>
      <xdr:rowOff>0</xdr:rowOff>
    </xdr:to>
    <xdr:sp macro="" textlink="">
      <xdr:nvSpPr>
        <xdr:cNvPr id="16" name="Rektangel 11">
          <a:extLst>
            <a:ext uri="{FF2B5EF4-FFF2-40B4-BE49-F238E27FC236}">
              <a16:creationId xmlns:a16="http://schemas.microsoft.com/office/drawing/2014/main" id="{54CC8EB5-40DA-489D-BC8E-75535CAD1B0D}"/>
            </a:ext>
          </a:extLst>
        </xdr:cNvPr>
        <xdr:cNvSpPr/>
      </xdr:nvSpPr>
      <xdr:spPr>
        <a:xfrm>
          <a:off x="1655445" y="0"/>
          <a:ext cx="226695" cy="7429500"/>
        </a:xfrm>
        <a:prstGeom prst="rect">
          <a:avLst/>
        </a:prstGeom>
        <a:solidFill>
          <a:srgbClr val="B0DB9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0</xdr:col>
      <xdr:colOff>0</xdr:colOff>
      <xdr:row>1</xdr:row>
      <xdr:rowOff>0</xdr:rowOff>
    </xdr:from>
    <xdr:to>
      <xdr:col>2</xdr:col>
      <xdr:colOff>447675</xdr:colOff>
      <xdr:row>5</xdr:row>
      <xdr:rowOff>0</xdr:rowOff>
    </xdr:to>
    <xdr:sp macro="" textlink="">
      <xdr:nvSpPr>
        <xdr:cNvPr id="31" name="textruta 12">
          <a:extLst>
            <a:ext uri="{FF2B5EF4-FFF2-40B4-BE49-F238E27FC236}">
              <a16:creationId xmlns:a16="http://schemas.microsoft.com/office/drawing/2014/main" id="{E24971A8-3B8A-4739-9E49-47E1573D7B7B}"/>
            </a:ext>
          </a:extLst>
        </xdr:cNvPr>
        <xdr:cNvSpPr txBox="1"/>
      </xdr:nvSpPr>
      <xdr:spPr>
        <a:xfrm>
          <a:off x="0" y="175260"/>
          <a:ext cx="1712595" cy="7010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sv-SE" sz="1800" b="0" i="1">
              <a:solidFill>
                <a:schemeClr val="tx1">
                  <a:lumMod val="95000"/>
                  <a:lumOff val="5000"/>
                </a:schemeClr>
              </a:solidFill>
              <a:latin typeface="Book Antiqua" panose="02040602050305030304" pitchFamily="18" charset="0"/>
              <a:cs typeface="Arial" panose="020B0604020202020204" pitchFamily="34" charset="0"/>
            </a:rPr>
            <a:t>Kårens bokföring</a:t>
          </a:r>
        </a:p>
      </xdr:txBody>
    </xdr:sp>
    <xdr:clientData/>
  </xdr:twoCellAnchor>
  <xdr:twoCellAnchor>
    <xdr:from>
      <xdr:col>0</xdr:col>
      <xdr:colOff>0</xdr:colOff>
      <xdr:row>12</xdr:row>
      <xdr:rowOff>60960</xdr:rowOff>
    </xdr:from>
    <xdr:to>
      <xdr:col>2</xdr:col>
      <xdr:colOff>457202</xdr:colOff>
      <xdr:row>15</xdr:row>
      <xdr:rowOff>51435</xdr:rowOff>
    </xdr:to>
    <xdr:sp macro="" textlink="">
      <xdr:nvSpPr>
        <xdr:cNvPr id="34" name="textruta 13">
          <a:hlinkClick xmlns:r="http://schemas.openxmlformats.org/officeDocument/2006/relationships" r:id="rId3"/>
          <a:extLst>
            <a:ext uri="{FF2B5EF4-FFF2-40B4-BE49-F238E27FC236}">
              <a16:creationId xmlns:a16="http://schemas.microsoft.com/office/drawing/2014/main" id="{08766D1F-1C61-4A38-BD58-37D1BC036F66}"/>
            </a:ext>
          </a:extLst>
        </xdr:cNvPr>
        <xdr:cNvSpPr txBox="1"/>
      </xdr:nvSpPr>
      <xdr:spPr>
        <a:xfrm>
          <a:off x="0" y="2164080"/>
          <a:ext cx="1722122" cy="5162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sv-SE" sz="1600" b="1" i="1">
              <a:solidFill>
                <a:schemeClr val="tx1">
                  <a:lumMod val="95000"/>
                  <a:lumOff val="5000"/>
                </a:schemeClr>
              </a:solidFill>
              <a:latin typeface="+mj-lt"/>
              <a:cs typeface="Arial" panose="020B0604020202020204" pitchFamily="34" charset="0"/>
            </a:rPr>
            <a:t>Bokföring</a:t>
          </a:r>
          <a:endParaRPr lang="sv-SE" sz="1800" b="1" i="1">
            <a:solidFill>
              <a:schemeClr val="tx1">
                <a:lumMod val="95000"/>
                <a:lumOff val="5000"/>
              </a:schemeClr>
            </a:solidFill>
            <a:latin typeface="+mj-lt"/>
            <a:cs typeface="Arial" panose="020B0604020202020204" pitchFamily="34" charset="0"/>
          </a:endParaRPr>
        </a:p>
      </xdr:txBody>
    </xdr:sp>
    <xdr:clientData/>
  </xdr:twoCellAnchor>
  <xdr:twoCellAnchor>
    <xdr:from>
      <xdr:col>0</xdr:col>
      <xdr:colOff>9525</xdr:colOff>
      <xdr:row>16</xdr:row>
      <xdr:rowOff>60960</xdr:rowOff>
    </xdr:from>
    <xdr:to>
      <xdr:col>2</xdr:col>
      <xdr:colOff>457200</xdr:colOff>
      <xdr:row>19</xdr:row>
      <xdr:rowOff>51435</xdr:rowOff>
    </xdr:to>
    <xdr:sp macro="" textlink="">
      <xdr:nvSpPr>
        <xdr:cNvPr id="36" name="textruta 15">
          <a:hlinkClick xmlns:r="http://schemas.openxmlformats.org/officeDocument/2006/relationships" r:id="rId4"/>
          <a:extLst>
            <a:ext uri="{FF2B5EF4-FFF2-40B4-BE49-F238E27FC236}">
              <a16:creationId xmlns:a16="http://schemas.microsoft.com/office/drawing/2014/main" id="{7CE77B35-F0CD-4A94-8572-D2F42951C171}"/>
            </a:ext>
          </a:extLst>
        </xdr:cNvPr>
        <xdr:cNvSpPr txBox="1"/>
      </xdr:nvSpPr>
      <xdr:spPr>
        <a:xfrm>
          <a:off x="9525" y="2865120"/>
          <a:ext cx="1712595" cy="5162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sv-SE" sz="1600" b="1">
              <a:solidFill>
                <a:schemeClr val="tx1">
                  <a:lumMod val="95000"/>
                  <a:lumOff val="5000"/>
                </a:schemeClr>
              </a:solidFill>
              <a:latin typeface="+mj-lt"/>
              <a:cs typeface="Arial" panose="020B0604020202020204" pitchFamily="34" charset="0"/>
            </a:rPr>
            <a:t>Bokslut</a:t>
          </a:r>
        </a:p>
      </xdr:txBody>
    </xdr:sp>
    <xdr:clientData/>
  </xdr:twoCellAnchor>
  <xdr:twoCellAnchor>
    <xdr:from>
      <xdr:col>0</xdr:col>
      <xdr:colOff>9525</xdr:colOff>
      <xdr:row>20</xdr:row>
      <xdr:rowOff>70485</xdr:rowOff>
    </xdr:from>
    <xdr:to>
      <xdr:col>2</xdr:col>
      <xdr:colOff>457201</xdr:colOff>
      <xdr:row>23</xdr:row>
      <xdr:rowOff>60960</xdr:rowOff>
    </xdr:to>
    <xdr:sp macro="" textlink="">
      <xdr:nvSpPr>
        <xdr:cNvPr id="37" name="textruta 16">
          <a:hlinkClick xmlns:r="http://schemas.openxmlformats.org/officeDocument/2006/relationships" r:id="rId5"/>
          <a:extLst>
            <a:ext uri="{FF2B5EF4-FFF2-40B4-BE49-F238E27FC236}">
              <a16:creationId xmlns:a16="http://schemas.microsoft.com/office/drawing/2014/main" id="{3408F25D-511E-4757-9D1C-07B6694B5686}"/>
            </a:ext>
          </a:extLst>
        </xdr:cNvPr>
        <xdr:cNvSpPr txBox="1"/>
      </xdr:nvSpPr>
      <xdr:spPr>
        <a:xfrm>
          <a:off x="9525" y="3575685"/>
          <a:ext cx="1712596" cy="5162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sv-SE" sz="1600" b="1">
              <a:solidFill>
                <a:schemeClr val="tx1">
                  <a:lumMod val="95000"/>
                  <a:lumOff val="5000"/>
                </a:schemeClr>
              </a:solidFill>
              <a:latin typeface="+mj-lt"/>
              <a:cs typeface="Arial" panose="020B0604020202020204" pitchFamily="34" charset="0"/>
            </a:rPr>
            <a:t>Statistik</a:t>
          </a:r>
        </a:p>
      </xdr:txBody>
    </xdr:sp>
    <xdr:clientData/>
  </xdr:twoCellAnchor>
  <xdr:twoCellAnchor>
    <xdr:from>
      <xdr:col>0</xdr:col>
      <xdr:colOff>19050</xdr:colOff>
      <xdr:row>37</xdr:row>
      <xdr:rowOff>38100</xdr:rowOff>
    </xdr:from>
    <xdr:to>
      <xdr:col>3</xdr:col>
      <xdr:colOff>57150</xdr:colOff>
      <xdr:row>215</xdr:row>
      <xdr:rowOff>160020</xdr:rowOff>
    </xdr:to>
    <xdr:sp macro="" textlink="">
      <xdr:nvSpPr>
        <xdr:cNvPr id="22" name="Rektangel 17">
          <a:extLst>
            <a:ext uri="{FF2B5EF4-FFF2-40B4-BE49-F238E27FC236}">
              <a16:creationId xmlns:a16="http://schemas.microsoft.com/office/drawing/2014/main" id="{1CAB4442-2135-4DD7-8F94-D04F666BF57B}"/>
            </a:ext>
          </a:extLst>
        </xdr:cNvPr>
        <xdr:cNvSpPr/>
      </xdr:nvSpPr>
      <xdr:spPr>
        <a:xfrm>
          <a:off x="19050" y="7284720"/>
          <a:ext cx="1851660" cy="32674560"/>
        </a:xfrm>
        <a:prstGeom prst="rect">
          <a:avLst/>
        </a:prstGeom>
        <a:solidFill>
          <a:srgbClr val="B0DB9C"/>
        </a:solidFill>
        <a:ln>
          <a:solidFill>
            <a:srgbClr val="B0DB9C"/>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3</xdr:col>
      <xdr:colOff>19051</xdr:colOff>
      <xdr:row>37</xdr:row>
      <xdr:rowOff>0</xdr:rowOff>
    </xdr:to>
    <xdr:sp macro="" textlink="">
      <xdr:nvSpPr>
        <xdr:cNvPr id="2" name="Rektangel 1">
          <a:extLst>
            <a:ext uri="{FF2B5EF4-FFF2-40B4-BE49-F238E27FC236}">
              <a16:creationId xmlns:a16="http://schemas.microsoft.com/office/drawing/2014/main" id="{99D516E9-E325-4333-BB5E-57A92CEF07D9}"/>
            </a:ext>
          </a:extLst>
        </xdr:cNvPr>
        <xdr:cNvSpPr/>
      </xdr:nvSpPr>
      <xdr:spPr>
        <a:xfrm>
          <a:off x="0" y="0"/>
          <a:ext cx="1847851" cy="7058025"/>
        </a:xfrm>
        <a:prstGeom prst="rect">
          <a:avLst/>
        </a:prstGeom>
        <a:gradFill>
          <a:gsLst>
            <a:gs pos="68000">
              <a:srgbClr val="CAE8BD"/>
            </a:gs>
            <a:gs pos="34950">
              <a:srgbClr val="DDF6D2"/>
            </a:gs>
            <a:gs pos="0">
              <a:srgbClr val="ECFAE5"/>
            </a:gs>
            <a:gs pos="100000">
              <a:srgbClr val="B0DB9C"/>
            </a:gs>
          </a:gsLst>
          <a:lin ang="5400000" scaled="1"/>
        </a:gra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sv-SE" sz="1100"/>
        </a:p>
      </xdr:txBody>
    </xdr:sp>
    <xdr:clientData/>
  </xdr:twoCellAnchor>
  <xdr:twoCellAnchor>
    <xdr:from>
      <xdr:col>0</xdr:col>
      <xdr:colOff>0</xdr:colOff>
      <xdr:row>4</xdr:row>
      <xdr:rowOff>123825</xdr:rowOff>
    </xdr:from>
    <xdr:to>
      <xdr:col>2</xdr:col>
      <xdr:colOff>457201</xdr:colOff>
      <xdr:row>7</xdr:row>
      <xdr:rowOff>0</xdr:rowOff>
    </xdr:to>
    <xdr:sp macro="" textlink="">
      <xdr:nvSpPr>
        <xdr:cNvPr id="3" name="textruta 50">
          <a:hlinkClick xmlns:r="http://schemas.openxmlformats.org/officeDocument/2006/relationships" r:id="rId1"/>
          <a:extLst>
            <a:ext uri="{FF2B5EF4-FFF2-40B4-BE49-F238E27FC236}">
              <a16:creationId xmlns:a16="http://schemas.microsoft.com/office/drawing/2014/main" id="{0962E18B-916B-48AE-AD9E-94D20D723587}"/>
            </a:ext>
          </a:extLst>
        </xdr:cNvPr>
        <xdr:cNvSpPr txBox="1"/>
      </xdr:nvSpPr>
      <xdr:spPr>
        <a:xfrm>
          <a:off x="0" y="847725"/>
          <a:ext cx="1676401" cy="55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sv-SE" sz="1600" b="1" i="0">
              <a:solidFill>
                <a:schemeClr val="tx1">
                  <a:lumMod val="95000"/>
                  <a:lumOff val="5000"/>
                </a:schemeClr>
              </a:solidFill>
              <a:latin typeface="+mj-lt"/>
              <a:cs typeface="Arial" panose="020B0604020202020204" pitchFamily="34" charset="0"/>
            </a:rPr>
            <a:t>Guider</a:t>
          </a:r>
        </a:p>
      </xdr:txBody>
    </xdr:sp>
    <xdr:clientData/>
  </xdr:twoCellAnchor>
  <xdr:twoCellAnchor>
    <xdr:from>
      <xdr:col>0</xdr:col>
      <xdr:colOff>0</xdr:colOff>
      <xdr:row>7</xdr:row>
      <xdr:rowOff>142875</xdr:rowOff>
    </xdr:from>
    <xdr:to>
      <xdr:col>2</xdr:col>
      <xdr:colOff>447675</xdr:colOff>
      <xdr:row>10</xdr:row>
      <xdr:rowOff>133350</xdr:rowOff>
    </xdr:to>
    <xdr:sp macro="" textlink="">
      <xdr:nvSpPr>
        <xdr:cNvPr id="57" name="textruta 51">
          <a:hlinkClick xmlns:r="http://schemas.openxmlformats.org/officeDocument/2006/relationships" r:id="rId2"/>
          <a:extLst>
            <a:ext uri="{FF2B5EF4-FFF2-40B4-BE49-F238E27FC236}">
              <a16:creationId xmlns:a16="http://schemas.microsoft.com/office/drawing/2014/main" id="{B60644B2-2F2B-4E6D-831D-2ACA6E569C95}"/>
            </a:ext>
          </a:extLst>
        </xdr:cNvPr>
        <xdr:cNvSpPr txBox="1"/>
      </xdr:nvSpPr>
      <xdr:spPr>
        <a:xfrm>
          <a:off x="0" y="1590675"/>
          <a:ext cx="1666875" cy="533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sv-SE" sz="1600" b="1" i="0">
              <a:solidFill>
                <a:schemeClr val="tx1">
                  <a:lumMod val="95000"/>
                  <a:lumOff val="5000"/>
                </a:schemeClr>
              </a:solidFill>
              <a:latin typeface="+mj-lt"/>
              <a:cs typeface="Arial" panose="020B0604020202020204" pitchFamily="34" charset="0"/>
            </a:rPr>
            <a:t>Grunduppgifter</a:t>
          </a:r>
          <a:endParaRPr lang="sv-SE" sz="1800" b="1" i="0">
            <a:solidFill>
              <a:schemeClr val="tx1">
                <a:lumMod val="95000"/>
                <a:lumOff val="5000"/>
              </a:schemeClr>
            </a:solidFill>
            <a:latin typeface="+mj-lt"/>
            <a:cs typeface="Arial" panose="020B0604020202020204" pitchFamily="34" charset="0"/>
          </a:endParaRPr>
        </a:p>
      </xdr:txBody>
    </xdr:sp>
    <xdr:clientData/>
  </xdr:twoCellAnchor>
  <xdr:twoCellAnchor>
    <xdr:from>
      <xdr:col>0</xdr:col>
      <xdr:colOff>257175</xdr:colOff>
      <xdr:row>15</xdr:row>
      <xdr:rowOff>123825</xdr:rowOff>
    </xdr:from>
    <xdr:to>
      <xdr:col>2</xdr:col>
      <xdr:colOff>581024</xdr:colOff>
      <xdr:row>18</xdr:row>
      <xdr:rowOff>133350</xdr:rowOff>
    </xdr:to>
    <xdr:sp macro="" textlink="">
      <xdr:nvSpPr>
        <xdr:cNvPr id="55" name="Rektangel: rundade hörn 47">
          <a:extLst>
            <a:ext uri="{FF2B5EF4-FFF2-40B4-BE49-F238E27FC236}">
              <a16:creationId xmlns:a16="http://schemas.microsoft.com/office/drawing/2014/main" id="{2287D086-C029-4201-B5C9-E3D93BAAEA4B}"/>
            </a:ext>
          </a:extLst>
        </xdr:cNvPr>
        <xdr:cNvSpPr/>
      </xdr:nvSpPr>
      <xdr:spPr>
        <a:xfrm>
          <a:off x="257175" y="3019425"/>
          <a:ext cx="1543049" cy="552450"/>
        </a:xfrm>
        <a:prstGeom prst="roundRect">
          <a:avLst/>
        </a:prstGeom>
        <a:solidFill>
          <a:srgbClr val="B0DB9C"/>
        </a:solidFill>
        <a:ln>
          <a:noFill/>
        </a:ln>
        <a:effectLst>
          <a:outerShdw blurRad="50800" dist="38100" dir="8100000" algn="tr"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2</xdr:col>
      <xdr:colOff>443865</xdr:colOff>
      <xdr:row>0</xdr:row>
      <xdr:rowOff>0</xdr:rowOff>
    </xdr:from>
    <xdr:to>
      <xdr:col>3</xdr:col>
      <xdr:colOff>68580</xdr:colOff>
      <xdr:row>37</xdr:row>
      <xdr:rowOff>0</xdr:rowOff>
    </xdr:to>
    <xdr:sp macro="" textlink="">
      <xdr:nvSpPr>
        <xdr:cNvPr id="5" name="Rektangel 4">
          <a:extLst>
            <a:ext uri="{FF2B5EF4-FFF2-40B4-BE49-F238E27FC236}">
              <a16:creationId xmlns:a16="http://schemas.microsoft.com/office/drawing/2014/main" id="{F9752A95-3A91-4D17-BB65-B794FDB8D618}"/>
            </a:ext>
          </a:extLst>
        </xdr:cNvPr>
        <xdr:cNvSpPr/>
      </xdr:nvSpPr>
      <xdr:spPr>
        <a:xfrm>
          <a:off x="1663065" y="0"/>
          <a:ext cx="234315" cy="7058025"/>
        </a:xfrm>
        <a:prstGeom prst="rect">
          <a:avLst/>
        </a:prstGeom>
        <a:solidFill>
          <a:srgbClr val="B0DB9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0</xdr:col>
      <xdr:colOff>0</xdr:colOff>
      <xdr:row>0</xdr:row>
      <xdr:rowOff>0</xdr:rowOff>
    </xdr:from>
    <xdr:to>
      <xdr:col>2</xdr:col>
      <xdr:colOff>447675</xdr:colOff>
      <xdr:row>4</xdr:row>
      <xdr:rowOff>47625</xdr:rowOff>
    </xdr:to>
    <xdr:sp macro="" textlink="">
      <xdr:nvSpPr>
        <xdr:cNvPr id="6" name="textruta 5">
          <a:extLst>
            <a:ext uri="{FF2B5EF4-FFF2-40B4-BE49-F238E27FC236}">
              <a16:creationId xmlns:a16="http://schemas.microsoft.com/office/drawing/2014/main" id="{C043E6EE-4279-4199-86D3-2D0B68D28B02}"/>
            </a:ext>
          </a:extLst>
        </xdr:cNvPr>
        <xdr:cNvSpPr txBox="1"/>
      </xdr:nvSpPr>
      <xdr:spPr>
        <a:xfrm>
          <a:off x="0" y="0"/>
          <a:ext cx="1666875" cy="7715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sv-SE" sz="1800" b="0" i="1">
              <a:solidFill>
                <a:schemeClr val="tx1">
                  <a:lumMod val="95000"/>
                  <a:lumOff val="5000"/>
                </a:schemeClr>
              </a:solidFill>
              <a:latin typeface="Book Antiqua" panose="02040602050305030304" pitchFamily="18" charset="0"/>
              <a:cs typeface="Arial" panose="020B0604020202020204" pitchFamily="34" charset="0"/>
            </a:rPr>
            <a:t>Kårens bokföring</a:t>
          </a:r>
        </a:p>
      </xdr:txBody>
    </xdr:sp>
    <xdr:clientData/>
  </xdr:twoCellAnchor>
  <xdr:twoCellAnchor>
    <xdr:from>
      <xdr:col>0</xdr:col>
      <xdr:colOff>0</xdr:colOff>
      <xdr:row>11</xdr:row>
      <xdr:rowOff>123825</xdr:rowOff>
    </xdr:from>
    <xdr:to>
      <xdr:col>2</xdr:col>
      <xdr:colOff>457202</xdr:colOff>
      <xdr:row>14</xdr:row>
      <xdr:rowOff>114300</xdr:rowOff>
    </xdr:to>
    <xdr:sp macro="" textlink="">
      <xdr:nvSpPr>
        <xdr:cNvPr id="8" name="textruta 7">
          <a:hlinkClick xmlns:r="http://schemas.openxmlformats.org/officeDocument/2006/relationships" r:id="rId3"/>
          <a:extLst>
            <a:ext uri="{FF2B5EF4-FFF2-40B4-BE49-F238E27FC236}">
              <a16:creationId xmlns:a16="http://schemas.microsoft.com/office/drawing/2014/main" id="{C7371766-AF13-4C3C-9A0C-B450CA42DFF7}"/>
            </a:ext>
          </a:extLst>
        </xdr:cNvPr>
        <xdr:cNvSpPr txBox="1"/>
      </xdr:nvSpPr>
      <xdr:spPr>
        <a:xfrm>
          <a:off x="0" y="2295525"/>
          <a:ext cx="1676402" cy="533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sv-SE" sz="1600" b="1">
              <a:solidFill>
                <a:schemeClr val="tx1">
                  <a:lumMod val="95000"/>
                  <a:lumOff val="5000"/>
                </a:schemeClr>
              </a:solidFill>
              <a:latin typeface="+mj-lt"/>
              <a:cs typeface="Arial" panose="020B0604020202020204" pitchFamily="34" charset="0"/>
            </a:rPr>
            <a:t>Bokföring</a:t>
          </a:r>
          <a:endParaRPr lang="sv-SE" sz="1800" b="1">
            <a:solidFill>
              <a:schemeClr val="tx1">
                <a:lumMod val="95000"/>
                <a:lumOff val="5000"/>
              </a:schemeClr>
            </a:solidFill>
            <a:latin typeface="+mj-lt"/>
            <a:cs typeface="Arial" panose="020B0604020202020204" pitchFamily="34" charset="0"/>
          </a:endParaRPr>
        </a:p>
      </xdr:txBody>
    </xdr:sp>
    <xdr:clientData/>
  </xdr:twoCellAnchor>
  <xdr:twoCellAnchor>
    <xdr:from>
      <xdr:col>0</xdr:col>
      <xdr:colOff>9525</xdr:colOff>
      <xdr:row>15</xdr:row>
      <xdr:rowOff>123825</xdr:rowOff>
    </xdr:from>
    <xdr:to>
      <xdr:col>2</xdr:col>
      <xdr:colOff>457200</xdr:colOff>
      <xdr:row>18</xdr:row>
      <xdr:rowOff>114300</xdr:rowOff>
    </xdr:to>
    <xdr:sp macro="" textlink="">
      <xdr:nvSpPr>
        <xdr:cNvPr id="56" name="textruta 8">
          <a:hlinkClick xmlns:r="http://schemas.openxmlformats.org/officeDocument/2006/relationships" r:id="rId4"/>
          <a:extLst>
            <a:ext uri="{FF2B5EF4-FFF2-40B4-BE49-F238E27FC236}">
              <a16:creationId xmlns:a16="http://schemas.microsoft.com/office/drawing/2014/main" id="{CA3020D3-B107-4CDA-B71A-D0526FCDFD54}"/>
            </a:ext>
          </a:extLst>
        </xdr:cNvPr>
        <xdr:cNvSpPr txBox="1"/>
      </xdr:nvSpPr>
      <xdr:spPr>
        <a:xfrm>
          <a:off x="9525" y="3019425"/>
          <a:ext cx="1666875" cy="533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sv-SE" sz="1600" b="1" i="1">
              <a:solidFill>
                <a:schemeClr val="tx1">
                  <a:lumMod val="95000"/>
                  <a:lumOff val="5000"/>
                </a:schemeClr>
              </a:solidFill>
              <a:latin typeface="+mj-lt"/>
              <a:cs typeface="Arial" panose="020B0604020202020204" pitchFamily="34" charset="0"/>
            </a:rPr>
            <a:t>Bokslut</a:t>
          </a:r>
        </a:p>
      </xdr:txBody>
    </xdr:sp>
    <xdr:clientData/>
  </xdr:twoCellAnchor>
  <xdr:twoCellAnchor>
    <xdr:from>
      <xdr:col>0</xdr:col>
      <xdr:colOff>9525</xdr:colOff>
      <xdr:row>19</xdr:row>
      <xdr:rowOff>133350</xdr:rowOff>
    </xdr:from>
    <xdr:to>
      <xdr:col>2</xdr:col>
      <xdr:colOff>457201</xdr:colOff>
      <xdr:row>22</xdr:row>
      <xdr:rowOff>123825</xdr:rowOff>
    </xdr:to>
    <xdr:sp macro="" textlink="">
      <xdr:nvSpPr>
        <xdr:cNvPr id="10" name="textruta 9">
          <a:hlinkClick xmlns:r="http://schemas.openxmlformats.org/officeDocument/2006/relationships" r:id="rId5"/>
          <a:extLst>
            <a:ext uri="{FF2B5EF4-FFF2-40B4-BE49-F238E27FC236}">
              <a16:creationId xmlns:a16="http://schemas.microsoft.com/office/drawing/2014/main" id="{DF3C9683-3B38-4CAB-B1C9-7056A1408809}"/>
            </a:ext>
          </a:extLst>
        </xdr:cNvPr>
        <xdr:cNvSpPr txBox="1"/>
      </xdr:nvSpPr>
      <xdr:spPr>
        <a:xfrm>
          <a:off x="9525" y="3752850"/>
          <a:ext cx="1666876" cy="533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sv-SE" sz="1600" b="1">
              <a:solidFill>
                <a:schemeClr val="tx1">
                  <a:lumMod val="95000"/>
                  <a:lumOff val="5000"/>
                </a:schemeClr>
              </a:solidFill>
              <a:latin typeface="+mj-lt"/>
              <a:cs typeface="Arial" panose="020B0604020202020204" pitchFamily="34" charset="0"/>
            </a:rPr>
            <a:t>Statistik</a:t>
          </a:r>
        </a:p>
      </xdr:txBody>
    </xdr:sp>
    <xdr:clientData/>
  </xdr:twoCellAnchor>
  <xdr:twoCellAnchor>
    <xdr:from>
      <xdr:col>0</xdr:col>
      <xdr:colOff>0</xdr:colOff>
      <xdr:row>36</xdr:row>
      <xdr:rowOff>160020</xdr:rowOff>
    </xdr:from>
    <xdr:to>
      <xdr:col>3</xdr:col>
      <xdr:colOff>57150</xdr:colOff>
      <xdr:row>102</xdr:row>
      <xdr:rowOff>0</xdr:rowOff>
    </xdr:to>
    <xdr:sp macro="" textlink="">
      <xdr:nvSpPr>
        <xdr:cNvPr id="9" name="Rektangel 10">
          <a:extLst>
            <a:ext uri="{FF2B5EF4-FFF2-40B4-BE49-F238E27FC236}">
              <a16:creationId xmlns:a16="http://schemas.microsoft.com/office/drawing/2014/main" id="{9BF1B680-33A1-4D29-AB80-463AC95B3A8B}"/>
            </a:ext>
          </a:extLst>
        </xdr:cNvPr>
        <xdr:cNvSpPr/>
      </xdr:nvSpPr>
      <xdr:spPr>
        <a:xfrm>
          <a:off x="0" y="7109460"/>
          <a:ext cx="1954530" cy="12092940"/>
        </a:xfrm>
        <a:prstGeom prst="rect">
          <a:avLst/>
        </a:prstGeom>
        <a:solidFill>
          <a:srgbClr val="B0DB9C"/>
        </a:solidFill>
        <a:ln>
          <a:solidFill>
            <a:srgbClr val="B0DB9C"/>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11</xdr:col>
      <xdr:colOff>674688</xdr:colOff>
      <xdr:row>14</xdr:row>
      <xdr:rowOff>55562</xdr:rowOff>
    </xdr:from>
    <xdr:to>
      <xdr:col>19</xdr:col>
      <xdr:colOff>1270</xdr:colOff>
      <xdr:row>34</xdr:row>
      <xdr:rowOff>59689</xdr:rowOff>
    </xdr:to>
    <xdr:graphicFrame macro="">
      <xdr:nvGraphicFramePr>
        <xdr:cNvPr id="12" name="Diagram 6">
          <a:extLst>
            <a:ext uri="{FF2B5EF4-FFF2-40B4-BE49-F238E27FC236}">
              <a16:creationId xmlns:a16="http://schemas.microsoft.com/office/drawing/2014/main" id="{EA193B81-AE71-1687-CF83-BC8CA48A06B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593725</xdr:colOff>
      <xdr:row>14</xdr:row>
      <xdr:rowOff>31750</xdr:rowOff>
    </xdr:from>
    <xdr:to>
      <xdr:col>10</xdr:col>
      <xdr:colOff>698499</xdr:colOff>
      <xdr:row>34</xdr:row>
      <xdr:rowOff>53975</xdr:rowOff>
    </xdr:to>
    <xdr:graphicFrame macro="">
      <xdr:nvGraphicFramePr>
        <xdr:cNvPr id="8" name="Diagram 7">
          <a:extLst>
            <a:ext uri="{FF2B5EF4-FFF2-40B4-BE49-F238E27FC236}">
              <a16:creationId xmlns:a16="http://schemas.microsoft.com/office/drawing/2014/main" id="{89B0CE9F-68FB-4E0D-882E-1C6DC9C3AB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0</xdr:colOff>
      <xdr:row>36</xdr:row>
      <xdr:rowOff>15875</xdr:rowOff>
    </xdr:from>
    <xdr:to>
      <xdr:col>11</xdr:col>
      <xdr:colOff>15875</xdr:colOff>
      <xdr:row>56</xdr:row>
      <xdr:rowOff>22225</xdr:rowOff>
    </xdr:to>
    <xdr:graphicFrame macro="">
      <xdr:nvGraphicFramePr>
        <xdr:cNvPr id="33" name="Diagram 8">
          <a:extLst>
            <a:ext uri="{FF2B5EF4-FFF2-40B4-BE49-F238E27FC236}">
              <a16:creationId xmlns:a16="http://schemas.microsoft.com/office/drawing/2014/main" id="{9C9541DA-C860-FF25-AEB5-48553EC15B5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674688</xdr:colOff>
      <xdr:row>36</xdr:row>
      <xdr:rowOff>15874</xdr:rowOff>
    </xdr:from>
    <xdr:to>
      <xdr:col>19</xdr:col>
      <xdr:colOff>0</xdr:colOff>
      <xdr:row>56</xdr:row>
      <xdr:rowOff>20953</xdr:rowOff>
    </xdr:to>
    <xdr:graphicFrame macro="">
      <xdr:nvGraphicFramePr>
        <xdr:cNvPr id="34" name="Diagram 9">
          <a:extLst>
            <a:ext uri="{FF2B5EF4-FFF2-40B4-BE49-F238E27FC236}">
              <a16:creationId xmlns:a16="http://schemas.microsoft.com/office/drawing/2014/main" id="{7422AE2B-F580-42EA-B3F1-E3FE67D394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0</xdr:row>
      <xdr:rowOff>0</xdr:rowOff>
    </xdr:from>
    <xdr:to>
      <xdr:col>3</xdr:col>
      <xdr:colOff>9525</xdr:colOff>
      <xdr:row>39</xdr:row>
      <xdr:rowOff>0</xdr:rowOff>
    </xdr:to>
    <xdr:sp macro="" textlink="">
      <xdr:nvSpPr>
        <xdr:cNvPr id="3" name="Rektangel 12">
          <a:extLst>
            <a:ext uri="{FF2B5EF4-FFF2-40B4-BE49-F238E27FC236}">
              <a16:creationId xmlns:a16="http://schemas.microsoft.com/office/drawing/2014/main" id="{F4784F3E-218B-4271-9E6D-9FBDFA8486DC}"/>
            </a:ext>
          </a:extLst>
        </xdr:cNvPr>
        <xdr:cNvSpPr/>
      </xdr:nvSpPr>
      <xdr:spPr>
        <a:xfrm>
          <a:off x="0" y="0"/>
          <a:ext cx="1838325" cy="7058025"/>
        </a:xfrm>
        <a:prstGeom prst="rect">
          <a:avLst/>
        </a:prstGeom>
        <a:gradFill>
          <a:gsLst>
            <a:gs pos="68000">
              <a:srgbClr val="CAE8BD"/>
            </a:gs>
            <a:gs pos="34950">
              <a:srgbClr val="DDF6D2"/>
            </a:gs>
            <a:gs pos="0">
              <a:srgbClr val="ECFAE5"/>
            </a:gs>
            <a:gs pos="100000">
              <a:srgbClr val="B0DB9C"/>
            </a:gs>
          </a:gsLst>
          <a:lin ang="5400000" scaled="1"/>
        </a:gra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sv-SE" sz="1100"/>
        </a:p>
      </xdr:txBody>
    </xdr:sp>
    <xdr:clientData/>
  </xdr:twoCellAnchor>
  <xdr:twoCellAnchor>
    <xdr:from>
      <xdr:col>0</xdr:col>
      <xdr:colOff>0</xdr:colOff>
      <xdr:row>4</xdr:row>
      <xdr:rowOff>123825</xdr:rowOff>
    </xdr:from>
    <xdr:to>
      <xdr:col>2</xdr:col>
      <xdr:colOff>457201</xdr:colOff>
      <xdr:row>7</xdr:row>
      <xdr:rowOff>133350</xdr:rowOff>
    </xdr:to>
    <xdr:sp macro="" textlink="">
      <xdr:nvSpPr>
        <xdr:cNvPr id="91" name="textruta 5">
          <a:hlinkClick xmlns:r="http://schemas.openxmlformats.org/officeDocument/2006/relationships" r:id="rId5"/>
          <a:extLst>
            <a:ext uri="{FF2B5EF4-FFF2-40B4-BE49-F238E27FC236}">
              <a16:creationId xmlns:a16="http://schemas.microsoft.com/office/drawing/2014/main" id="{6072C400-C946-446D-AF42-391E636116C3}"/>
            </a:ext>
          </a:extLst>
        </xdr:cNvPr>
        <xdr:cNvSpPr txBox="1"/>
      </xdr:nvSpPr>
      <xdr:spPr>
        <a:xfrm>
          <a:off x="0" y="847725"/>
          <a:ext cx="1676401" cy="55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sv-SE" sz="1600" b="1" i="0">
              <a:solidFill>
                <a:schemeClr val="tx1">
                  <a:lumMod val="95000"/>
                  <a:lumOff val="5000"/>
                </a:schemeClr>
              </a:solidFill>
              <a:latin typeface="+mj-lt"/>
              <a:cs typeface="Arial" panose="020B0604020202020204" pitchFamily="34" charset="0"/>
            </a:rPr>
            <a:t>Guider</a:t>
          </a:r>
        </a:p>
      </xdr:txBody>
    </xdr:sp>
    <xdr:clientData/>
  </xdr:twoCellAnchor>
  <xdr:twoCellAnchor>
    <xdr:from>
      <xdr:col>0</xdr:col>
      <xdr:colOff>180975</xdr:colOff>
      <xdr:row>20</xdr:row>
      <xdr:rowOff>133350</xdr:rowOff>
    </xdr:from>
    <xdr:to>
      <xdr:col>2</xdr:col>
      <xdr:colOff>581024</xdr:colOff>
      <xdr:row>23</xdr:row>
      <xdr:rowOff>142875</xdr:rowOff>
    </xdr:to>
    <xdr:sp macro="" textlink="">
      <xdr:nvSpPr>
        <xdr:cNvPr id="89" name="Rektangel: rundade hörn 2">
          <a:extLst>
            <a:ext uri="{FF2B5EF4-FFF2-40B4-BE49-F238E27FC236}">
              <a16:creationId xmlns:a16="http://schemas.microsoft.com/office/drawing/2014/main" id="{907A0F5E-2D26-4C8E-8BEE-FADA03DB39D1}"/>
            </a:ext>
          </a:extLst>
        </xdr:cNvPr>
        <xdr:cNvSpPr/>
      </xdr:nvSpPr>
      <xdr:spPr>
        <a:xfrm>
          <a:off x="180975" y="3752850"/>
          <a:ext cx="1619249" cy="552450"/>
        </a:xfrm>
        <a:prstGeom prst="roundRect">
          <a:avLst/>
        </a:prstGeom>
        <a:solidFill>
          <a:srgbClr val="B0DB9C"/>
        </a:solidFill>
        <a:ln>
          <a:noFill/>
        </a:ln>
        <a:effectLst>
          <a:outerShdw blurRad="50800" dist="38100" dir="8100000" algn="tr"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2</xdr:col>
      <xdr:colOff>443865</xdr:colOff>
      <xdr:row>0</xdr:row>
      <xdr:rowOff>0</xdr:rowOff>
    </xdr:from>
    <xdr:to>
      <xdr:col>3</xdr:col>
      <xdr:colOff>57150</xdr:colOff>
      <xdr:row>39</xdr:row>
      <xdr:rowOff>0</xdr:rowOff>
    </xdr:to>
    <xdr:sp macro="" textlink="">
      <xdr:nvSpPr>
        <xdr:cNvPr id="4" name="Rektangel 3">
          <a:extLst>
            <a:ext uri="{FF2B5EF4-FFF2-40B4-BE49-F238E27FC236}">
              <a16:creationId xmlns:a16="http://schemas.microsoft.com/office/drawing/2014/main" id="{81E29B8F-7B3C-49E1-B9A5-9FA7F385C3E0}"/>
            </a:ext>
          </a:extLst>
        </xdr:cNvPr>
        <xdr:cNvSpPr/>
      </xdr:nvSpPr>
      <xdr:spPr>
        <a:xfrm>
          <a:off x="1663065" y="0"/>
          <a:ext cx="222885" cy="7058025"/>
        </a:xfrm>
        <a:prstGeom prst="rect">
          <a:avLst/>
        </a:prstGeom>
        <a:solidFill>
          <a:srgbClr val="B0DB9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0</xdr:col>
      <xdr:colOff>0</xdr:colOff>
      <xdr:row>0</xdr:row>
      <xdr:rowOff>0</xdr:rowOff>
    </xdr:from>
    <xdr:to>
      <xdr:col>2</xdr:col>
      <xdr:colOff>447675</xdr:colOff>
      <xdr:row>4</xdr:row>
      <xdr:rowOff>47625</xdr:rowOff>
    </xdr:to>
    <xdr:sp macro="" textlink="">
      <xdr:nvSpPr>
        <xdr:cNvPr id="15" name="textruta 4">
          <a:extLst>
            <a:ext uri="{FF2B5EF4-FFF2-40B4-BE49-F238E27FC236}">
              <a16:creationId xmlns:a16="http://schemas.microsoft.com/office/drawing/2014/main" id="{93023998-9D7C-4F85-BE3B-BB74E379C08E}"/>
            </a:ext>
          </a:extLst>
        </xdr:cNvPr>
        <xdr:cNvSpPr txBox="1"/>
      </xdr:nvSpPr>
      <xdr:spPr>
        <a:xfrm>
          <a:off x="0" y="0"/>
          <a:ext cx="1666875" cy="7715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sv-SE" sz="1800" b="0" i="1">
              <a:solidFill>
                <a:schemeClr val="tx1">
                  <a:lumMod val="95000"/>
                  <a:lumOff val="5000"/>
                </a:schemeClr>
              </a:solidFill>
              <a:latin typeface="Book Antiqua" panose="02040602050305030304" pitchFamily="18" charset="0"/>
              <a:cs typeface="Arial" panose="020B0604020202020204" pitchFamily="34" charset="0"/>
            </a:rPr>
            <a:t>Kårens bokföring</a:t>
          </a:r>
        </a:p>
      </xdr:txBody>
    </xdr:sp>
    <xdr:clientData/>
  </xdr:twoCellAnchor>
  <xdr:twoCellAnchor>
    <xdr:from>
      <xdr:col>0</xdr:col>
      <xdr:colOff>0</xdr:colOff>
      <xdr:row>8</xdr:row>
      <xdr:rowOff>142875</xdr:rowOff>
    </xdr:from>
    <xdr:to>
      <xdr:col>2</xdr:col>
      <xdr:colOff>447675</xdr:colOff>
      <xdr:row>11</xdr:row>
      <xdr:rowOff>133350</xdr:rowOff>
    </xdr:to>
    <xdr:sp macro="" textlink="">
      <xdr:nvSpPr>
        <xdr:cNvPr id="17" name="textruta 7">
          <a:hlinkClick xmlns:r="http://schemas.openxmlformats.org/officeDocument/2006/relationships" r:id="rId6"/>
          <a:extLst>
            <a:ext uri="{FF2B5EF4-FFF2-40B4-BE49-F238E27FC236}">
              <a16:creationId xmlns:a16="http://schemas.microsoft.com/office/drawing/2014/main" id="{FFC17274-0452-492F-8F31-DD9FF6D5795C}"/>
            </a:ext>
          </a:extLst>
        </xdr:cNvPr>
        <xdr:cNvSpPr txBox="1"/>
      </xdr:nvSpPr>
      <xdr:spPr>
        <a:xfrm>
          <a:off x="0" y="1590675"/>
          <a:ext cx="1666875" cy="533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sv-SE" sz="1600" b="1">
              <a:solidFill>
                <a:schemeClr val="tx1">
                  <a:lumMod val="95000"/>
                  <a:lumOff val="5000"/>
                </a:schemeClr>
              </a:solidFill>
              <a:latin typeface="+mj-lt"/>
              <a:cs typeface="Arial" panose="020B0604020202020204" pitchFamily="34" charset="0"/>
            </a:rPr>
            <a:t>Grunduppgifter</a:t>
          </a:r>
          <a:endParaRPr lang="sv-SE" sz="1800" b="1">
            <a:solidFill>
              <a:schemeClr val="tx1">
                <a:lumMod val="95000"/>
                <a:lumOff val="5000"/>
              </a:schemeClr>
            </a:solidFill>
            <a:latin typeface="+mj-lt"/>
            <a:cs typeface="Arial" panose="020B0604020202020204" pitchFamily="34" charset="0"/>
          </a:endParaRPr>
        </a:p>
      </xdr:txBody>
    </xdr:sp>
    <xdr:clientData/>
  </xdr:twoCellAnchor>
  <xdr:twoCellAnchor>
    <xdr:from>
      <xdr:col>0</xdr:col>
      <xdr:colOff>0</xdr:colOff>
      <xdr:row>12</xdr:row>
      <xdr:rowOff>123825</xdr:rowOff>
    </xdr:from>
    <xdr:to>
      <xdr:col>2</xdr:col>
      <xdr:colOff>457202</xdr:colOff>
      <xdr:row>15</xdr:row>
      <xdr:rowOff>114300</xdr:rowOff>
    </xdr:to>
    <xdr:sp macro="" textlink="">
      <xdr:nvSpPr>
        <xdr:cNvPr id="18" name="textruta 8">
          <a:hlinkClick xmlns:r="http://schemas.openxmlformats.org/officeDocument/2006/relationships" r:id="rId7"/>
          <a:extLst>
            <a:ext uri="{FF2B5EF4-FFF2-40B4-BE49-F238E27FC236}">
              <a16:creationId xmlns:a16="http://schemas.microsoft.com/office/drawing/2014/main" id="{C1287AC4-1E77-4508-A72E-FD0DE367AE0A}"/>
            </a:ext>
          </a:extLst>
        </xdr:cNvPr>
        <xdr:cNvSpPr txBox="1"/>
      </xdr:nvSpPr>
      <xdr:spPr>
        <a:xfrm>
          <a:off x="0" y="2295525"/>
          <a:ext cx="1676402" cy="533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sv-SE" sz="1600" b="1">
              <a:solidFill>
                <a:schemeClr val="tx1">
                  <a:lumMod val="95000"/>
                  <a:lumOff val="5000"/>
                </a:schemeClr>
              </a:solidFill>
              <a:latin typeface="+mj-lt"/>
              <a:cs typeface="Arial" panose="020B0604020202020204" pitchFamily="34" charset="0"/>
            </a:rPr>
            <a:t>Bokföring</a:t>
          </a:r>
          <a:endParaRPr lang="sv-SE" sz="1800" b="1">
            <a:solidFill>
              <a:schemeClr val="tx1">
                <a:lumMod val="95000"/>
                <a:lumOff val="5000"/>
              </a:schemeClr>
            </a:solidFill>
            <a:latin typeface="+mj-lt"/>
            <a:cs typeface="Arial" panose="020B0604020202020204" pitchFamily="34" charset="0"/>
          </a:endParaRPr>
        </a:p>
      </xdr:txBody>
    </xdr:sp>
    <xdr:clientData/>
  </xdr:twoCellAnchor>
  <xdr:twoCellAnchor>
    <xdr:from>
      <xdr:col>0</xdr:col>
      <xdr:colOff>9525</xdr:colOff>
      <xdr:row>16</xdr:row>
      <xdr:rowOff>123825</xdr:rowOff>
    </xdr:from>
    <xdr:to>
      <xdr:col>2</xdr:col>
      <xdr:colOff>457200</xdr:colOff>
      <xdr:row>19</xdr:row>
      <xdr:rowOff>114300</xdr:rowOff>
    </xdr:to>
    <xdr:sp macro="" textlink="">
      <xdr:nvSpPr>
        <xdr:cNvPr id="19" name="textruta 9">
          <a:hlinkClick xmlns:r="http://schemas.openxmlformats.org/officeDocument/2006/relationships" r:id="rId8"/>
          <a:extLst>
            <a:ext uri="{FF2B5EF4-FFF2-40B4-BE49-F238E27FC236}">
              <a16:creationId xmlns:a16="http://schemas.microsoft.com/office/drawing/2014/main" id="{48D8FD79-83F5-4E6D-84DE-417DF7BC313F}"/>
            </a:ext>
          </a:extLst>
        </xdr:cNvPr>
        <xdr:cNvSpPr txBox="1"/>
      </xdr:nvSpPr>
      <xdr:spPr>
        <a:xfrm>
          <a:off x="9525" y="3019425"/>
          <a:ext cx="1666875" cy="533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sv-SE" sz="1600" b="1">
              <a:solidFill>
                <a:schemeClr val="tx1">
                  <a:lumMod val="95000"/>
                  <a:lumOff val="5000"/>
                </a:schemeClr>
              </a:solidFill>
              <a:latin typeface="+mj-lt"/>
              <a:cs typeface="Arial" panose="020B0604020202020204" pitchFamily="34" charset="0"/>
            </a:rPr>
            <a:t>Bokslut</a:t>
          </a:r>
        </a:p>
      </xdr:txBody>
    </xdr:sp>
    <xdr:clientData/>
  </xdr:twoCellAnchor>
  <xdr:twoCellAnchor>
    <xdr:from>
      <xdr:col>0</xdr:col>
      <xdr:colOff>9525</xdr:colOff>
      <xdr:row>20</xdr:row>
      <xdr:rowOff>133350</xdr:rowOff>
    </xdr:from>
    <xdr:to>
      <xdr:col>2</xdr:col>
      <xdr:colOff>457201</xdr:colOff>
      <xdr:row>23</xdr:row>
      <xdr:rowOff>123825</xdr:rowOff>
    </xdr:to>
    <xdr:sp macro="" textlink="">
      <xdr:nvSpPr>
        <xdr:cNvPr id="90" name="textruta 10">
          <a:hlinkClick xmlns:r="http://schemas.openxmlformats.org/officeDocument/2006/relationships" r:id="rId9"/>
          <a:extLst>
            <a:ext uri="{FF2B5EF4-FFF2-40B4-BE49-F238E27FC236}">
              <a16:creationId xmlns:a16="http://schemas.microsoft.com/office/drawing/2014/main" id="{8983443F-7F8B-4711-8077-8F6159645E02}"/>
            </a:ext>
          </a:extLst>
        </xdr:cNvPr>
        <xdr:cNvSpPr txBox="1"/>
      </xdr:nvSpPr>
      <xdr:spPr>
        <a:xfrm>
          <a:off x="9525" y="3752850"/>
          <a:ext cx="1666876" cy="533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sv-SE" sz="1600" b="1" i="1">
              <a:solidFill>
                <a:schemeClr val="tx1">
                  <a:lumMod val="95000"/>
                  <a:lumOff val="5000"/>
                </a:schemeClr>
              </a:solidFill>
              <a:latin typeface="+mj-lt"/>
              <a:cs typeface="Arial" panose="020B0604020202020204" pitchFamily="34" charset="0"/>
            </a:rPr>
            <a:t>Statistik</a:t>
          </a:r>
        </a:p>
      </xdr:txBody>
    </xdr:sp>
    <xdr:clientData/>
  </xdr:twoCellAnchor>
  <xdr:twoCellAnchor>
    <xdr:from>
      <xdr:col>0</xdr:col>
      <xdr:colOff>11430</xdr:colOff>
      <xdr:row>38</xdr:row>
      <xdr:rowOff>106680</xdr:rowOff>
    </xdr:from>
    <xdr:to>
      <xdr:col>3</xdr:col>
      <xdr:colOff>49530</xdr:colOff>
      <xdr:row>122</xdr:row>
      <xdr:rowOff>0</xdr:rowOff>
    </xdr:to>
    <xdr:sp macro="" textlink="">
      <xdr:nvSpPr>
        <xdr:cNvPr id="32" name="Rektangel 15">
          <a:extLst>
            <a:ext uri="{FF2B5EF4-FFF2-40B4-BE49-F238E27FC236}">
              <a16:creationId xmlns:a16="http://schemas.microsoft.com/office/drawing/2014/main" id="{34297CB1-BFB3-4EB3-9C4F-94F59408BE7E}"/>
            </a:ext>
          </a:extLst>
        </xdr:cNvPr>
        <xdr:cNvSpPr/>
      </xdr:nvSpPr>
      <xdr:spPr>
        <a:xfrm>
          <a:off x="11430" y="6766560"/>
          <a:ext cx="1935480" cy="14615160"/>
        </a:xfrm>
        <a:prstGeom prst="rect">
          <a:avLst/>
        </a:prstGeom>
        <a:solidFill>
          <a:srgbClr val="B0DB9C"/>
        </a:solidFill>
        <a:ln>
          <a:solidFill>
            <a:srgbClr val="B0DB9C"/>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sverigeselevkarer994-my.sharepoint.com/personal/simon_wreland_sverigeselevkarer_se/Documents/Bokf&#246;ringsmallen%203.0%20-%20f&#246;rsta%20utkast.xlsx" TargetMode="External"/><Relationship Id="rId1" Type="http://schemas.openxmlformats.org/officeDocument/2006/relationships/externalLinkPath" Target="Bokf&#246;ringsmallen%203.0%20-%20f&#246;rsta%20utkas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TRO"/>
      <sheetName val="ÖVERSIKT"/>
      <sheetName val="BOKFÖRING"/>
      <sheetName val="BOKSLUT"/>
      <sheetName val="STATISTIK"/>
      <sheetName val="Övrigt (rör ej)"/>
      <sheetName val="testsaker"/>
    </sheetNames>
    <sheetDataSet>
      <sheetData sheetId="0" refreshError="1"/>
      <sheetData sheetId="1"/>
      <sheetData sheetId="2" refreshError="1"/>
      <sheetData sheetId="3" refreshError="1"/>
      <sheetData sheetId="4" refreshError="1"/>
      <sheetData sheetId="5" refreshError="1"/>
      <sheetData sheetId="6"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24203DA-E58A-43BE-AA33-A8EA65180839}" name="Tabell1" displayName="Tabell1" ref="E1:L201" totalsRowShown="0" headerRowDxfId="13" headerRowBorderDxfId="11" tableBorderDxfId="12" totalsRowBorderDxfId="10">
  <tableColumns count="8">
    <tableColumn id="1" xr3:uid="{062C6866-7D9D-4B5C-9984-F405E4123C20}" name="INTÄKT/UTGIFT" dataDxfId="9"/>
    <tableColumn id="2" xr3:uid="{7EFA525B-CB95-40DC-A679-2ECE68AA6D07}" name="KATEGORI" dataDxfId="8"/>
    <tableColumn id="3" xr3:uid="{EB581D85-8A89-468C-BDE6-61C841DBB820}" name="BESKRIVNING" dataDxfId="7"/>
    <tableColumn id="4" xr3:uid="{7F5E5192-E6C9-4CA2-BB34-F21E8B5ECFB3}" name="DATUM" dataDxfId="6"/>
    <tableColumn id="5" xr3:uid="{543AA8A0-6CF5-4EB1-AA3E-CEE717F57F0C}" name="V-NR" dataDxfId="5"/>
    <tableColumn id="6" xr3:uid="{864C4B03-4270-4553-A57E-AD555859A8BE}" name="BELOPP" dataDxfId="4"/>
    <tableColumn id="7" xr3:uid="{641EE402-2ACC-451C-A8F0-1A9001347369}" name="KVITTO" dataDxfId="3"/>
    <tableColumn id="9" xr3:uid="{2A0F19C3-FA88-4AD7-B1A5-786F884E87D3}" name="STATUS" dataDxfId="2">
      <calculatedColumnFormula>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calculatedColumnFormula>
    </tableColumn>
  </tableColumns>
  <tableStyleInfo showFirstColumn="0" showLastColumn="0" showRowStripes="1" showColumnStripes="0"/>
</table>
</file>

<file path=xl/theme/theme1.xml><?xml version="1.0" encoding="utf-8"?>
<a:theme xmlns:a="http://schemas.openxmlformats.org/drawingml/2006/main" name="Office-t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79A3B-4427-4C1F-A10A-5B995FBF4B4B}">
  <dimension ref="C2:AA72"/>
  <sheetViews>
    <sheetView showGridLines="0" zoomScale="90" zoomScaleNormal="90" workbookViewId="0">
      <selection activeCell="P56" sqref="P56"/>
    </sheetView>
  </sheetViews>
  <sheetFormatPr defaultRowHeight="14.25" customHeight="1"/>
  <cols>
    <col min="1" max="3" width="9.28515625" customWidth="1"/>
    <col min="15" max="15" width="9" customWidth="1"/>
  </cols>
  <sheetData>
    <row r="2" spans="3:27" ht="14.25" customHeight="1">
      <c r="E2" s="95" t="s">
        <v>0</v>
      </c>
      <c r="F2" s="96"/>
      <c r="G2" s="96"/>
      <c r="H2" s="96"/>
      <c r="I2" s="96"/>
      <c r="J2" s="96"/>
      <c r="K2" s="96"/>
      <c r="L2" s="97"/>
    </row>
    <row r="3" spans="3:27" ht="14.25" customHeight="1">
      <c r="C3" s="26"/>
      <c r="E3" s="98"/>
      <c r="F3" s="99"/>
      <c r="G3" s="99"/>
      <c r="H3" s="99"/>
      <c r="I3" s="99"/>
      <c r="J3" s="99"/>
      <c r="K3" s="99"/>
      <c r="L3" s="100"/>
      <c r="AA3" s="71"/>
    </row>
    <row r="4" spans="3:27" ht="14.25" customHeight="1">
      <c r="C4" s="26"/>
      <c r="E4" s="98"/>
      <c r="F4" s="99"/>
      <c r="G4" s="99"/>
      <c r="H4" s="99"/>
      <c r="I4" s="99"/>
      <c r="J4" s="99"/>
      <c r="K4" s="99"/>
      <c r="L4" s="100"/>
      <c r="M4" s="78"/>
      <c r="N4" s="78"/>
      <c r="AA4" s="70"/>
    </row>
    <row r="5" spans="3:27" ht="14.25" customHeight="1">
      <c r="C5" s="26"/>
      <c r="E5" s="98"/>
      <c r="F5" s="99"/>
      <c r="G5" s="99"/>
      <c r="H5" s="99"/>
      <c r="I5" s="99"/>
      <c r="J5" s="99"/>
      <c r="K5" s="99"/>
      <c r="L5" s="100"/>
      <c r="M5" s="78"/>
      <c r="N5" s="78"/>
      <c r="AA5" s="70"/>
    </row>
    <row r="6" spans="3:27" ht="14.25" customHeight="1">
      <c r="C6" s="26"/>
      <c r="E6" s="98"/>
      <c r="F6" s="99"/>
      <c r="G6" s="99"/>
      <c r="H6" s="99"/>
      <c r="I6" s="99"/>
      <c r="J6" s="99"/>
      <c r="K6" s="99"/>
      <c r="L6" s="100"/>
      <c r="M6" s="78"/>
      <c r="N6" s="78"/>
      <c r="AA6" s="70"/>
    </row>
    <row r="7" spans="3:27" ht="14.25" customHeight="1">
      <c r="E7" s="85"/>
      <c r="F7" s="85"/>
      <c r="G7" s="85"/>
      <c r="H7" s="85"/>
      <c r="I7" s="85"/>
      <c r="J7" s="85"/>
      <c r="K7" s="85"/>
      <c r="L7" s="85"/>
      <c r="M7" s="78"/>
      <c r="N7" s="78"/>
    </row>
    <row r="8" spans="3:27" ht="14.25" customHeight="1">
      <c r="M8" s="78"/>
      <c r="N8" s="78"/>
    </row>
    <row r="14" spans="3:27" ht="14.25" customHeight="1">
      <c r="F14" s="64"/>
    </row>
    <row r="37" spans="23:23" ht="14.25" customHeight="1">
      <c r="W37" s="79"/>
    </row>
    <row r="57" spans="5:15" ht="14.25" customHeight="1">
      <c r="E57" s="101" t="s">
        <v>1</v>
      </c>
      <c r="F57" s="101"/>
      <c r="G57" s="101"/>
      <c r="H57" s="101"/>
      <c r="I57" s="101"/>
      <c r="J57" s="101"/>
      <c r="K57" s="101"/>
      <c r="L57" s="101"/>
      <c r="M57" s="101"/>
      <c r="N57" s="101"/>
      <c r="O57" s="101"/>
    </row>
    <row r="58" spans="5:15" ht="14.25" customHeight="1">
      <c r="E58" s="101"/>
      <c r="F58" s="101"/>
      <c r="G58" s="101"/>
      <c r="H58" s="101"/>
      <c r="I58" s="101"/>
      <c r="J58" s="101"/>
      <c r="K58" s="101"/>
      <c r="L58" s="101"/>
      <c r="M58" s="101"/>
      <c r="N58" s="101"/>
      <c r="O58" s="101"/>
    </row>
    <row r="59" spans="5:15" ht="14.25" customHeight="1">
      <c r="E59" s="101"/>
      <c r="F59" s="101"/>
      <c r="G59" s="101"/>
      <c r="H59" s="101"/>
      <c r="I59" s="101"/>
      <c r="J59" s="101"/>
      <c r="K59" s="101"/>
      <c r="L59" s="101"/>
      <c r="M59" s="101"/>
      <c r="N59" s="101"/>
      <c r="O59" s="101"/>
    </row>
    <row r="60" spans="5:15" ht="14.25" customHeight="1">
      <c r="E60" s="82"/>
      <c r="F60" s="82"/>
      <c r="G60" s="82"/>
      <c r="H60" s="82"/>
      <c r="I60" s="82"/>
      <c r="J60" s="82"/>
      <c r="K60" s="82"/>
      <c r="L60" s="82"/>
      <c r="M60" s="82"/>
      <c r="N60" s="82"/>
      <c r="O60" s="5"/>
    </row>
    <row r="61" spans="5:15" ht="14.25" customHeight="1">
      <c r="E61" s="102" t="s">
        <v>2</v>
      </c>
      <c r="F61" s="102"/>
      <c r="G61" s="102"/>
      <c r="H61" s="102"/>
      <c r="I61" s="103" t="s">
        <v>3</v>
      </c>
      <c r="J61" s="103"/>
      <c r="K61" s="103"/>
      <c r="L61" s="5"/>
      <c r="M61" s="5"/>
      <c r="N61" s="5"/>
      <c r="O61" s="5"/>
    </row>
    <row r="62" spans="5:15" ht="14.25" customHeight="1">
      <c r="E62" s="5"/>
      <c r="F62" s="5"/>
      <c r="G62" s="5"/>
      <c r="H62" s="5"/>
      <c r="I62" s="5"/>
      <c r="J62" s="5"/>
      <c r="K62" s="5"/>
      <c r="L62" s="5"/>
      <c r="M62" s="5"/>
      <c r="N62" s="5"/>
      <c r="O62" s="5"/>
    </row>
    <row r="63" spans="5:15" ht="14.25" customHeight="1">
      <c r="E63" s="7" t="str" cm="1">
        <f t="array" aca="1" ref="E63:E70" ca="1">IF(ISBLANK(I61),"OBS: Välj ett alternativ i den vita rutan ovan!",INDIRECT(I61))</f>
        <v>Bidrag till föreningar = bidrag som ni betalar ut till kårföreningar</v>
      </c>
      <c r="F63" s="5"/>
      <c r="G63" s="5"/>
      <c r="H63" s="5"/>
      <c r="I63" s="5"/>
      <c r="J63" s="5"/>
      <c r="K63" s="5"/>
      <c r="L63" s="5"/>
      <c r="M63" s="5"/>
      <c r="N63" s="5"/>
      <c r="O63" s="5"/>
    </row>
    <row r="64" spans="5:15" ht="14.25" customHeight="1">
      <c r="E64" s="7" t="str">
        <f ca="1"/>
        <v>Bildning = utgifter från bildningsarrangemang</v>
      </c>
      <c r="F64" s="5"/>
      <c r="G64" s="5"/>
      <c r="H64" s="5"/>
      <c r="I64" s="5"/>
      <c r="J64" s="5"/>
      <c r="K64" s="5"/>
      <c r="L64" s="5"/>
      <c r="M64" s="5"/>
      <c r="N64" s="5"/>
      <c r="O64" s="5"/>
    </row>
    <row r="65" spans="5:15" ht="14.25" customHeight="1">
      <c r="E65" s="7" t="str">
        <f ca="1"/>
        <v>Event = utgifter från event, ex lokalhyra för en fest</v>
      </c>
      <c r="F65" s="5"/>
      <c r="G65" s="5"/>
      <c r="H65" s="5"/>
      <c r="I65" s="5"/>
      <c r="J65" s="5"/>
      <c r="K65" s="5"/>
      <c r="L65" s="5"/>
      <c r="M65" s="5"/>
      <c r="N65" s="5"/>
      <c r="O65" s="5"/>
    </row>
    <row r="66" spans="5:15" ht="14.25" customHeight="1">
      <c r="E66" s="7" t="str">
        <f ca="1"/>
        <v>Kårrum = utgifter kopplade till ev kårrum</v>
      </c>
      <c r="F66" s="5"/>
      <c r="G66" s="5"/>
      <c r="H66" s="5"/>
      <c r="I66" s="5"/>
      <c r="J66" s="5"/>
      <c r="K66" s="5"/>
      <c r="L66" s="5"/>
      <c r="M66" s="5"/>
      <c r="N66" s="5"/>
      <c r="O66" s="5"/>
    </row>
    <row r="67" spans="5:15" ht="14.25" customHeight="1">
      <c r="E67" s="83" t="str">
        <f ca="1"/>
        <v>Lobbying = utgifter från lobbyingverksamhet</v>
      </c>
      <c r="F67" s="5"/>
      <c r="G67" s="5"/>
      <c r="H67" s="5"/>
      <c r="I67" s="5"/>
      <c r="J67" s="5"/>
      <c r="K67" s="5"/>
      <c r="L67" s="5"/>
      <c r="M67" s="5"/>
      <c r="N67" s="5"/>
      <c r="O67" s="5"/>
    </row>
    <row r="68" spans="5:15" ht="14.25" customHeight="1">
      <c r="E68" s="7" t="str">
        <f ca="1"/>
        <v>Resor = utgifter för resor, ex tågbiljetter</v>
      </c>
      <c r="F68" s="5"/>
      <c r="G68" s="5"/>
      <c r="H68" s="5"/>
      <c r="I68" s="5"/>
      <c r="J68" s="5"/>
      <c r="K68" s="5"/>
      <c r="L68" s="5"/>
      <c r="M68" s="5"/>
      <c r="N68" s="5"/>
      <c r="O68" s="5"/>
    </row>
    <row r="69" spans="5:15" ht="14.25" customHeight="1">
      <c r="E69" s="7" t="str">
        <f ca="1"/>
        <v>Service = utgifter från service, ex inköp av fika</v>
      </c>
      <c r="F69" s="5"/>
      <c r="G69" s="5"/>
      <c r="H69" s="5"/>
      <c r="I69" s="5"/>
      <c r="J69" s="5"/>
      <c r="K69" s="5"/>
      <c r="L69" s="5"/>
      <c r="M69" s="5"/>
      <c r="N69" s="5"/>
      <c r="O69" s="5"/>
    </row>
    <row r="70" spans="5:15" ht="14.25" customHeight="1">
      <c r="E70" s="7" t="str">
        <f ca="1"/>
        <v>Övrigt = utgifter som inte passar någon annan kategori, var extra tydlig i beskrivningen!!</v>
      </c>
      <c r="F70" s="5"/>
      <c r="G70" s="5"/>
      <c r="H70" s="5"/>
      <c r="I70" s="5"/>
      <c r="J70" s="5"/>
      <c r="K70" s="5"/>
      <c r="L70" s="5"/>
      <c r="M70" s="5"/>
      <c r="N70" s="5"/>
      <c r="O70" s="5"/>
    </row>
    <row r="71" spans="5:15" ht="14.25" customHeight="1">
      <c r="E71" s="7"/>
      <c r="F71" s="5"/>
      <c r="G71" s="5"/>
      <c r="H71" s="84"/>
      <c r="I71" s="5"/>
      <c r="J71" s="5"/>
      <c r="K71" s="5"/>
      <c r="L71" s="5"/>
      <c r="M71" s="5"/>
      <c r="N71" s="5"/>
      <c r="O71" s="5"/>
    </row>
    <row r="72" spans="5:15" ht="14.25" customHeight="1">
      <c r="E72" s="5"/>
      <c r="F72" s="5"/>
      <c r="G72" s="5"/>
      <c r="H72" s="5"/>
      <c r="I72" s="5"/>
      <c r="J72" s="5"/>
      <c r="K72" s="5"/>
      <c r="L72" s="5"/>
      <c r="M72" s="5"/>
      <c r="N72" s="5"/>
      <c r="O72" s="5"/>
    </row>
  </sheetData>
  <sheetProtection algorithmName="SHA-512" hashValue="drfowKe2eMS+QVs1Ep96ORMVOCsoLPRHxD6wkSL2N67DqG8msiGMl6bCZ0O30CUqQeUcyq9SSDwysG+Kq8QASg==" saltValue="OsB4c8QCvpNlD5I4vU995g==" spinCount="100000" sheet="1" objects="1" scenarios="1" selectLockedCells="1"/>
  <mergeCells count="4">
    <mergeCell ref="E2:L6"/>
    <mergeCell ref="E57:O59"/>
    <mergeCell ref="E61:H61"/>
    <mergeCell ref="I61:K61"/>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6C11194-F16C-43CB-80EA-5CCD632DECC2}">
          <x14:formula1>
            <xm:f>'Behind the scenes (RÖR EJ)'!$B$15:$B$20</xm:f>
          </x14:formula1>
          <xm:sqref>I61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DF28B3-84CE-4CCD-95E2-47198B98BC88}">
  <dimension ref="C2:J32"/>
  <sheetViews>
    <sheetView showGridLines="0" zoomScale="90" zoomScaleNormal="90" workbookViewId="0"/>
  </sheetViews>
  <sheetFormatPr defaultRowHeight="14.65" customHeight="1"/>
  <cols>
    <col min="1" max="3" width="9.28515625" customWidth="1"/>
    <col min="4" max="4" width="8.7109375" customWidth="1"/>
    <col min="5" max="5" width="24" customWidth="1"/>
    <col min="6" max="6" width="20.28515625" customWidth="1"/>
    <col min="7" max="7" width="3.7109375" customWidth="1"/>
    <col min="8" max="8" width="18.28515625" customWidth="1"/>
    <col min="9" max="9" width="21.42578125" customWidth="1"/>
  </cols>
  <sheetData>
    <row r="2" spans="3:9" ht="14.65" customHeight="1">
      <c r="E2" s="99" t="s">
        <v>4</v>
      </c>
      <c r="F2" s="99"/>
      <c r="G2" s="99"/>
      <c r="H2" s="99"/>
      <c r="I2" s="99"/>
    </row>
    <row r="3" spans="3:9" ht="14.65" customHeight="1">
      <c r="C3" s="26"/>
      <c r="E3" s="99"/>
      <c r="F3" s="99"/>
      <c r="G3" s="99"/>
      <c r="H3" s="99"/>
      <c r="I3" s="99"/>
    </row>
    <row r="4" spans="3:9" ht="14.65" customHeight="1">
      <c r="C4" s="26"/>
      <c r="E4" s="99"/>
      <c r="F4" s="99"/>
      <c r="G4" s="99"/>
      <c r="H4" s="99"/>
      <c r="I4" s="99"/>
    </row>
    <row r="5" spans="3:9" ht="14.65" customHeight="1">
      <c r="C5" s="26"/>
      <c r="E5" s="99"/>
      <c r="F5" s="99"/>
      <c r="G5" s="99"/>
      <c r="H5" s="99"/>
      <c r="I5" s="99"/>
    </row>
    <row r="6" spans="3:9" ht="14.65" customHeight="1">
      <c r="C6" s="26"/>
      <c r="E6" s="99"/>
      <c r="F6" s="99"/>
      <c r="G6" s="99"/>
      <c r="H6" s="99"/>
      <c r="I6" s="99"/>
    </row>
    <row r="7" spans="3:9" ht="14.65" customHeight="1">
      <c r="E7" s="104" t="s">
        <v>5</v>
      </c>
      <c r="F7" s="104"/>
      <c r="G7" s="104"/>
      <c r="H7" s="104"/>
      <c r="I7" s="104"/>
    </row>
    <row r="8" spans="3:9" ht="14.65" customHeight="1">
      <c r="E8" s="104"/>
      <c r="F8" s="104"/>
      <c r="G8" s="104"/>
      <c r="H8" s="104"/>
      <c r="I8" s="104"/>
    </row>
    <row r="9" spans="3:9" ht="14.65" customHeight="1">
      <c r="E9" s="104"/>
      <c r="F9" s="104"/>
      <c r="G9" s="104"/>
      <c r="H9" s="104"/>
      <c r="I9" s="104"/>
    </row>
    <row r="10" spans="3:9" ht="14.65" customHeight="1">
      <c r="E10" s="6" t="s">
        <v>6</v>
      </c>
      <c r="F10" s="106"/>
      <c r="G10" s="106"/>
      <c r="H10" s="106"/>
      <c r="I10" s="5"/>
    </row>
    <row r="11" spans="3:9" ht="14.65" customHeight="1">
      <c r="E11" s="6"/>
      <c r="F11" s="7"/>
      <c r="G11" s="7"/>
      <c r="H11" s="7"/>
      <c r="I11" s="5"/>
    </row>
    <row r="12" spans="3:9" ht="14.65" customHeight="1">
      <c r="E12" s="6" t="s">
        <v>7</v>
      </c>
      <c r="F12" s="106"/>
      <c r="G12" s="106"/>
      <c r="H12" s="106"/>
      <c r="I12" s="5"/>
    </row>
    <row r="13" spans="3:9" ht="14.65" customHeight="1">
      <c r="E13" s="6"/>
      <c r="F13" s="7"/>
      <c r="G13" s="7"/>
      <c r="H13" s="7"/>
      <c r="I13" s="5"/>
    </row>
    <row r="14" spans="3:9" ht="14.65" customHeight="1">
      <c r="E14" s="6" t="s">
        <v>8</v>
      </c>
      <c r="F14" s="106"/>
      <c r="G14" s="106"/>
      <c r="H14" s="106"/>
      <c r="I14" s="5"/>
    </row>
    <row r="15" spans="3:9" ht="14.65" customHeight="1">
      <c r="E15" s="6"/>
      <c r="F15" s="7"/>
      <c r="G15" s="7"/>
      <c r="H15" s="7"/>
      <c r="I15" s="5"/>
    </row>
    <row r="16" spans="3:9" ht="14.65" customHeight="1">
      <c r="E16" s="6" t="s">
        <v>9</v>
      </c>
      <c r="F16" s="106"/>
      <c r="G16" s="106"/>
      <c r="H16" s="106"/>
      <c r="I16" s="5"/>
    </row>
    <row r="17" spans="5:10" ht="14.65" customHeight="1">
      <c r="E17" s="6"/>
      <c r="F17" s="7"/>
      <c r="G17" s="7"/>
      <c r="H17" s="7"/>
      <c r="I17" s="5"/>
    </row>
    <row r="18" spans="5:10" ht="14.65" customHeight="1">
      <c r="E18" s="8"/>
      <c r="F18" s="8"/>
      <c r="G18" s="9"/>
      <c r="H18" s="9"/>
      <c r="I18" s="10"/>
    </row>
    <row r="19" spans="5:10" ht="14.65" customHeight="1">
      <c r="E19" s="6"/>
      <c r="F19" s="6"/>
      <c r="G19" s="7"/>
      <c r="H19" s="7"/>
      <c r="I19" s="5"/>
    </row>
    <row r="20" spans="5:10" ht="14.65" customHeight="1">
      <c r="E20" s="105" t="s">
        <v>10</v>
      </c>
      <c r="F20" s="105"/>
      <c r="G20" s="105"/>
      <c r="H20" s="105"/>
      <c r="I20" s="105"/>
      <c r="J20" s="86"/>
    </row>
    <row r="21" spans="5:10" ht="14.65" customHeight="1">
      <c r="E21" s="105"/>
      <c r="F21" s="105"/>
      <c r="G21" s="105"/>
      <c r="H21" s="105"/>
      <c r="I21" s="105"/>
    </row>
    <row r="22" spans="5:10" ht="14.65" customHeight="1">
      <c r="E22" s="105"/>
      <c r="F22" s="105"/>
      <c r="G22" s="105"/>
      <c r="H22" s="105"/>
      <c r="I22" s="105"/>
    </row>
    <row r="23" spans="5:10" ht="14.65" customHeight="1">
      <c r="E23" s="5"/>
      <c r="F23" s="6" t="s">
        <v>11</v>
      </c>
      <c r="G23" s="5"/>
      <c r="H23" s="72"/>
      <c r="I23" s="5"/>
    </row>
    <row r="24" spans="5:10" ht="14.65" customHeight="1">
      <c r="E24" s="5"/>
      <c r="F24" s="6"/>
      <c r="G24" s="5"/>
      <c r="H24" s="11"/>
      <c r="I24" s="5"/>
    </row>
    <row r="25" spans="5:10" ht="14.65" customHeight="1">
      <c r="E25" s="13"/>
      <c r="F25" s="14" t="s">
        <v>12</v>
      </c>
      <c r="G25" s="5"/>
      <c r="H25" s="72"/>
      <c r="I25" s="5"/>
    </row>
    <row r="26" spans="5:10" ht="14.65" customHeight="1">
      <c r="E26" s="5"/>
      <c r="F26" s="5"/>
      <c r="G26" s="5"/>
      <c r="H26" s="11"/>
      <c r="I26" s="5"/>
    </row>
    <row r="27" spans="5:10" ht="14.65" customHeight="1">
      <c r="E27" s="5"/>
      <c r="F27" s="6" t="s">
        <v>13</v>
      </c>
      <c r="G27" s="5"/>
      <c r="H27" s="73"/>
      <c r="I27" s="24"/>
    </row>
    <row r="28" spans="5:10" ht="14.65" customHeight="1">
      <c r="E28" s="5"/>
      <c r="F28" s="6"/>
      <c r="G28" s="5"/>
      <c r="H28" s="11"/>
      <c r="I28" s="5"/>
    </row>
    <row r="29" spans="5:10" ht="14.65" customHeight="1">
      <c r="E29" s="5"/>
      <c r="F29" s="6" t="s">
        <v>14</v>
      </c>
      <c r="G29" s="5"/>
      <c r="H29" s="73"/>
      <c r="I29" s="24"/>
    </row>
    <row r="30" spans="5:10" ht="14.65" customHeight="1">
      <c r="E30" s="5"/>
      <c r="F30" s="5"/>
      <c r="G30" s="5"/>
      <c r="H30" s="5"/>
      <c r="I30" s="5"/>
    </row>
    <row r="31" spans="5:10" ht="14.65" customHeight="1">
      <c r="E31" s="5"/>
      <c r="F31" s="5"/>
      <c r="G31" s="5"/>
      <c r="H31" s="5"/>
      <c r="I31" s="5"/>
    </row>
    <row r="32" spans="5:10" ht="14.65" customHeight="1">
      <c r="E32" s="5"/>
      <c r="F32" s="5"/>
      <c r="G32" s="5"/>
      <c r="H32" s="5"/>
      <c r="I32" s="5"/>
    </row>
  </sheetData>
  <sheetProtection algorithmName="SHA-512" hashValue="LFTZhsxNqCDZ3Br7GlUUAKi4E6ilyiB8aBUrX9hj69H7G7oP6avGNqCtqSq52OJa1axx4VLPeKkZO68ouXb1ow==" saltValue="74WFIv7yCmedRWNyh0r6hQ==" spinCount="100000" sheet="1" objects="1" scenarios="1" selectLockedCells="1"/>
  <mergeCells count="7">
    <mergeCell ref="E2:I6"/>
    <mergeCell ref="E7:I9"/>
    <mergeCell ref="E20:I22"/>
    <mergeCell ref="F10:H10"/>
    <mergeCell ref="F12:H12"/>
    <mergeCell ref="F14:H14"/>
    <mergeCell ref="F16:H16"/>
  </mergeCells>
  <dataValidations count="8">
    <dataValidation allowBlank="1" showInputMessage="1" showErrorMessage="1" promptTitle="Ingående handkassa" prompt="Om ni har presentkort så kan ni skriva in det på &quot;Ingående handkassa&quot; tillsammans med eventuella kontanter_x000a_" sqref="H25" xr:uid="{4A4C18B9-4476-4656-92C5-1EE794D30C72}"/>
    <dataValidation allowBlank="1" showInputMessage="1" showErrorMessage="1" promptTitle="Räkenskapsår" prompt="OBS: Räkenskapsår är inte samma sak som verksamhetsår! Räkenskapsåret är det år som bokföringen gäller vilket nästan alltid är samma som kalenderåret (efter 31 december börjar ni på en ny bokföring!)" sqref="F14:H14" xr:uid="{2EA05BA5-8A82-4BF5-976F-3A02A5B5B441}"/>
    <dataValidation allowBlank="1" showInputMessage="1" showErrorMessage="1" promptTitle="Övriga tillgångar" prompt="Detta innebär att ni slår ihop värdet av exempelvis merch som ni har köpt in men inte sålt än och eventuellt spar- och/eller fondkonton som ni har" sqref="H27" xr:uid="{44AFC678-F8E3-458A-A6AA-72648F653742}"/>
    <dataValidation allowBlank="1" showInputMessage="1" showErrorMessage="1" promptTitle="Skulder" prompt="Skulder och även eventuella fakturor som ni inte ska betala förrän efter den 31 december" sqref="H29" xr:uid="{85DAD7D2-FFD8-4F47-A9FB-FB55A4C02DB7}"/>
    <dataValidation allowBlank="1" showInputMessage="1" showErrorMessage="1" promptTitle="Elevkår" prompt="Skriv in er elevkårs fullständiga juridiska namn, inte några smeknamn!" sqref="F10:H10" xr:uid="{B2F3E188-B080-43A9-87A5-8FD1947B4829}"/>
    <dataValidation allowBlank="1" showInputMessage="1" showErrorMessage="1" promptTitle="Organisationsnummer" prompt="Om ni är osäkra på ert organisationsnummmer kan ni se det på eBas. Om ni inte har något än så lämnar ni denna ruta tom" sqref="F12:H12" xr:uid="{F0035155-27EF-48EB-A1BD-5B2BA6D05772}"/>
    <dataValidation allowBlank="1" showInputMessage="1" showErrorMessage="1" promptTitle="Ekonomiansvarig" prompt="För- och efternamn på styrelsens ekonomiansvarig" sqref="F16:H16" xr:uid="{51E3253E-5308-4839-AB49-4F826BB7FEA6}"/>
    <dataValidation allowBlank="1" showInputMessage="1" showErrorMessage="1" promptTitle="Ingående banksaldo" prompt="Den summa som ni har på ert konto den 1 januari. OBS: ändra inte när ert banksaldo ändras!" sqref="H23" xr:uid="{78E103BB-FCC8-4793-BC66-C61C9CCC9E06}"/>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4556EA-6E07-44FE-8CE7-EC5A49551D5C}">
  <sheetPr>
    <pageSetUpPr autoPageBreaks="0"/>
  </sheetPr>
  <dimension ref="A1:X201"/>
  <sheetViews>
    <sheetView showGridLines="0" tabSelected="1" zoomScale="90" zoomScaleNormal="90" zoomScaleSheetLayoutView="80" workbookViewId="0">
      <pane ySplit="1" topLeftCell="C2" activePane="bottomLeft" state="frozen"/>
      <selection pane="bottomLeft" activeCell="J2" sqref="J2:K14"/>
    </sheetView>
  </sheetViews>
  <sheetFormatPr defaultColWidth="8.7109375" defaultRowHeight="14.25" customHeight="1"/>
  <cols>
    <col min="1" max="3" width="9.28515625" style="2" customWidth="1"/>
    <col min="4" max="4" width="7.7109375" style="2" customWidth="1"/>
    <col min="5" max="5" width="13.5703125" style="2" customWidth="1"/>
    <col min="6" max="6" width="26.42578125" style="2" bestFit="1" customWidth="1"/>
    <col min="7" max="7" width="44.28515625" style="2" bestFit="1" customWidth="1"/>
    <col min="8" max="8" width="11.28515625" style="2" customWidth="1"/>
    <col min="9" max="9" width="5.28515625" style="2" bestFit="1" customWidth="1"/>
    <col min="10" max="10" width="13.5703125" style="2" customWidth="1"/>
    <col min="11" max="11" width="18" style="2" customWidth="1"/>
    <col min="12" max="12" width="16.28515625" style="2" customWidth="1"/>
    <col min="13" max="13" width="11.28515625" style="2" customWidth="1"/>
    <col min="14" max="14" width="8.7109375" style="2" customWidth="1"/>
    <col min="15" max="16" width="8.7109375" style="2"/>
    <col min="17" max="17" width="10.7109375" style="2" bestFit="1" customWidth="1"/>
    <col min="18" max="16384" width="8.7109375" style="2"/>
  </cols>
  <sheetData>
    <row r="1" spans="1:24" ht="14.25" customHeight="1">
      <c r="A1"/>
      <c r="B1"/>
      <c r="C1"/>
      <c r="D1"/>
      <c r="E1" s="92" t="s">
        <v>15</v>
      </c>
      <c r="F1" s="93" t="s">
        <v>16</v>
      </c>
      <c r="G1" s="93" t="s">
        <v>17</v>
      </c>
      <c r="H1" s="93" t="s">
        <v>18</v>
      </c>
      <c r="I1" s="93" t="s">
        <v>19</v>
      </c>
      <c r="J1" s="93" t="s">
        <v>20</v>
      </c>
      <c r="K1" s="93" t="s">
        <v>21</v>
      </c>
      <c r="L1" s="94" t="s">
        <v>22</v>
      </c>
      <c r="N1" s="54"/>
      <c r="O1" s="54"/>
      <c r="P1" s="54"/>
      <c r="Q1" s="54"/>
      <c r="R1" s="54"/>
      <c r="S1" s="54"/>
      <c r="T1" s="54"/>
      <c r="U1" s="54"/>
      <c r="V1" s="54"/>
      <c r="W1" s="54"/>
      <c r="X1" s="54"/>
    </row>
    <row r="2" spans="1:24" ht="14.25" customHeight="1">
      <c r="A2"/>
      <c r="B2"/>
      <c r="C2" s="26"/>
      <c r="D2"/>
      <c r="E2" s="74"/>
      <c r="F2" s="75"/>
      <c r="G2" s="75"/>
      <c r="H2" s="76"/>
      <c r="I2" s="90">
        <v>1</v>
      </c>
      <c r="J2" s="77"/>
      <c r="K2" s="75"/>
      <c r="L2"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3" spans="1:24" ht="14.25" customHeight="1">
      <c r="A3"/>
      <c r="B3"/>
      <c r="C3" s="26"/>
      <c r="D3"/>
      <c r="E3" s="74"/>
      <c r="F3" s="75"/>
      <c r="G3" s="75"/>
      <c r="H3" s="76"/>
      <c r="I3" s="90">
        <v>2</v>
      </c>
      <c r="J3" s="77"/>
      <c r="K3" s="75"/>
      <c r="L3"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c r="O3" s="1"/>
      <c r="P3" s="1"/>
    </row>
    <row r="4" spans="1:24" ht="14.25" customHeight="1">
      <c r="A4"/>
      <c r="B4"/>
      <c r="C4" s="26"/>
      <c r="D4"/>
      <c r="E4" s="74"/>
      <c r="F4" s="75"/>
      <c r="G4" s="75"/>
      <c r="H4" s="76"/>
      <c r="I4" s="90">
        <v>3</v>
      </c>
      <c r="J4" s="77"/>
      <c r="K4" s="75"/>
      <c r="L4"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5" spans="1:24" ht="14.25" customHeight="1">
      <c r="A5"/>
      <c r="B5"/>
      <c r="C5" s="26"/>
      <c r="D5"/>
      <c r="E5" s="74"/>
      <c r="F5" s="75"/>
      <c r="G5" s="75"/>
      <c r="H5" s="76"/>
      <c r="I5" s="90">
        <v>4</v>
      </c>
      <c r="J5" s="77"/>
      <c r="K5" s="75"/>
      <c r="L5"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6" spans="1:24" ht="14.25" customHeight="1">
      <c r="A6"/>
      <c r="B6"/>
      <c r="C6"/>
      <c r="D6"/>
      <c r="E6" s="74"/>
      <c r="F6" s="75"/>
      <c r="G6" s="75"/>
      <c r="H6" s="76"/>
      <c r="I6" s="90">
        <v>5</v>
      </c>
      <c r="J6" s="77"/>
      <c r="K6" s="75"/>
      <c r="L6"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c r="N6" s="81"/>
    </row>
    <row r="7" spans="1:24" ht="14.25" customHeight="1">
      <c r="A7"/>
      <c r="B7"/>
      <c r="C7"/>
      <c r="D7"/>
      <c r="E7" s="74"/>
      <c r="F7" s="75"/>
      <c r="G7" s="75"/>
      <c r="H7" s="76"/>
      <c r="I7" s="90">
        <v>6</v>
      </c>
      <c r="J7" s="77"/>
      <c r="K7" s="75"/>
      <c r="L7"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c r="N7" s="81"/>
    </row>
    <row r="8" spans="1:24" ht="14.25" customHeight="1">
      <c r="A8"/>
      <c r="B8"/>
      <c r="C8"/>
      <c r="D8"/>
      <c r="E8" s="74"/>
      <c r="F8" s="75"/>
      <c r="G8" s="75"/>
      <c r="H8" s="76"/>
      <c r="I8" s="90">
        <v>7</v>
      </c>
      <c r="J8" s="77"/>
      <c r="K8" s="75"/>
      <c r="L8"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9" spans="1:24" ht="14.25" customHeight="1">
      <c r="A9"/>
      <c r="B9"/>
      <c r="C9"/>
      <c r="D9"/>
      <c r="E9" s="74"/>
      <c r="F9" s="75"/>
      <c r="G9" s="75"/>
      <c r="H9" s="76"/>
      <c r="I9" s="90">
        <v>8</v>
      </c>
      <c r="J9" s="77"/>
      <c r="K9" s="75"/>
      <c r="L9"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0" spans="1:24" ht="14.25" customHeight="1">
      <c r="A10"/>
      <c r="B10"/>
      <c r="C10"/>
      <c r="D10"/>
      <c r="E10" s="74"/>
      <c r="F10" s="75"/>
      <c r="G10" s="75"/>
      <c r="H10" s="76"/>
      <c r="I10" s="90">
        <v>9</v>
      </c>
      <c r="J10" s="77"/>
      <c r="K10" s="75"/>
      <c r="L10"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1" spans="1:24" ht="14.25" customHeight="1">
      <c r="A11"/>
      <c r="B11"/>
      <c r="C11"/>
      <c r="D11"/>
      <c r="E11" s="74"/>
      <c r="F11" s="75"/>
      <c r="G11" s="75"/>
      <c r="H11" s="76"/>
      <c r="I11" s="90">
        <v>10</v>
      </c>
      <c r="J11" s="77"/>
      <c r="K11" s="75"/>
      <c r="L11"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2" spans="1:24" ht="14.25" customHeight="1">
      <c r="A12"/>
      <c r="B12"/>
      <c r="C12"/>
      <c r="D12"/>
      <c r="E12" s="74"/>
      <c r="F12" s="75"/>
      <c r="G12" s="75"/>
      <c r="H12" s="76"/>
      <c r="I12" s="90">
        <v>11</v>
      </c>
      <c r="J12" s="77"/>
      <c r="K12" s="75"/>
      <c r="L12"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3" spans="1:24" ht="14.25" customHeight="1">
      <c r="A13"/>
      <c r="B13"/>
      <c r="C13"/>
      <c r="D13"/>
      <c r="E13" s="74"/>
      <c r="F13" s="75"/>
      <c r="G13" s="75"/>
      <c r="H13" s="76"/>
      <c r="I13" s="90">
        <v>12</v>
      </c>
      <c r="J13" s="77"/>
      <c r="K13" s="75"/>
      <c r="L13"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4" spans="1:24" ht="14.25" customHeight="1">
      <c r="A14"/>
      <c r="B14"/>
      <c r="C14"/>
      <c r="D14"/>
      <c r="E14" s="74"/>
      <c r="F14" s="75"/>
      <c r="G14" s="75"/>
      <c r="H14" s="76"/>
      <c r="I14" s="90">
        <v>13</v>
      </c>
      <c r="J14" s="77"/>
      <c r="K14" s="75"/>
      <c r="L14"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5" spans="1:24" ht="14.25" customHeight="1">
      <c r="A15"/>
      <c r="B15"/>
      <c r="C15"/>
      <c r="D15"/>
      <c r="E15" s="74"/>
      <c r="F15" s="75"/>
      <c r="G15" s="75"/>
      <c r="H15" s="76"/>
      <c r="I15" s="90">
        <v>14</v>
      </c>
      <c r="J15" s="77"/>
      <c r="K15" s="75"/>
      <c r="L15"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6" spans="1:24" ht="14.25" customHeight="1">
      <c r="A16"/>
      <c r="B16"/>
      <c r="C16"/>
      <c r="D16"/>
      <c r="E16" s="74"/>
      <c r="F16" s="75"/>
      <c r="G16" s="75"/>
      <c r="H16" s="75"/>
      <c r="I16" s="90">
        <v>15</v>
      </c>
      <c r="J16" s="77"/>
      <c r="K16" s="75"/>
      <c r="L16"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7" spans="1:12" ht="14.25" customHeight="1">
      <c r="A17"/>
      <c r="B17"/>
      <c r="C17"/>
      <c r="D17"/>
      <c r="E17" s="74"/>
      <c r="F17" s="75"/>
      <c r="G17" s="75"/>
      <c r="H17" s="75"/>
      <c r="I17" s="90">
        <v>16</v>
      </c>
      <c r="J17" s="77"/>
      <c r="K17" s="75"/>
      <c r="L17"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8" spans="1:12" ht="14.25" customHeight="1">
      <c r="A18"/>
      <c r="B18"/>
      <c r="C18"/>
      <c r="D18"/>
      <c r="E18" s="74"/>
      <c r="F18" s="75"/>
      <c r="G18" s="75"/>
      <c r="H18" s="75"/>
      <c r="I18" s="90">
        <v>17</v>
      </c>
      <c r="J18" s="77"/>
      <c r="K18" s="75"/>
      <c r="L18"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9" spans="1:12" ht="14.25" customHeight="1">
      <c r="A19"/>
      <c r="B19"/>
      <c r="C19"/>
      <c r="D19"/>
      <c r="E19" s="74"/>
      <c r="F19" s="75"/>
      <c r="G19" s="75"/>
      <c r="H19" s="75"/>
      <c r="I19" s="90">
        <v>18</v>
      </c>
      <c r="J19" s="77"/>
      <c r="K19" s="75"/>
      <c r="L19"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20" spans="1:12" ht="14.25" customHeight="1">
      <c r="A20"/>
      <c r="B20"/>
      <c r="C20"/>
      <c r="D20"/>
      <c r="E20" s="74"/>
      <c r="F20" s="75"/>
      <c r="G20" s="75"/>
      <c r="H20" s="75"/>
      <c r="I20" s="90">
        <v>19</v>
      </c>
      <c r="J20" s="77"/>
      <c r="K20" s="75"/>
      <c r="L20"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21" spans="1:12" ht="14.25" customHeight="1">
      <c r="A21"/>
      <c r="B21"/>
      <c r="C21"/>
      <c r="D21"/>
      <c r="E21" s="74"/>
      <c r="F21" s="75"/>
      <c r="G21" s="75"/>
      <c r="H21" s="75"/>
      <c r="I21" s="90">
        <v>20</v>
      </c>
      <c r="J21" s="77"/>
      <c r="K21" s="75"/>
      <c r="L21"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22" spans="1:12" ht="14.25" customHeight="1">
      <c r="A22"/>
      <c r="B22"/>
      <c r="C22"/>
      <c r="D22"/>
      <c r="E22" s="74"/>
      <c r="F22" s="75"/>
      <c r="G22" s="75"/>
      <c r="H22" s="75"/>
      <c r="I22" s="90">
        <v>21</v>
      </c>
      <c r="J22" s="77"/>
      <c r="K22" s="75"/>
      <c r="L22"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23" spans="1:12" ht="14.25" customHeight="1">
      <c r="A23"/>
      <c r="B23"/>
      <c r="C23"/>
      <c r="D23"/>
      <c r="E23" s="74"/>
      <c r="F23" s="75"/>
      <c r="G23" s="75"/>
      <c r="H23" s="75"/>
      <c r="I23" s="90">
        <v>22</v>
      </c>
      <c r="J23" s="77"/>
      <c r="K23" s="75"/>
      <c r="L23"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24" spans="1:12" ht="14.25" customHeight="1">
      <c r="A24"/>
      <c r="B24"/>
      <c r="C24"/>
      <c r="D24"/>
      <c r="E24" s="74"/>
      <c r="F24" s="75"/>
      <c r="G24" s="75"/>
      <c r="H24" s="75"/>
      <c r="I24" s="90">
        <v>23</v>
      </c>
      <c r="J24" s="77"/>
      <c r="K24" s="75"/>
      <c r="L24"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25" spans="1:12" ht="14.25" customHeight="1">
      <c r="A25"/>
      <c r="B25"/>
      <c r="C25"/>
      <c r="D25"/>
      <c r="E25" s="74"/>
      <c r="F25" s="75"/>
      <c r="G25" s="75"/>
      <c r="H25" s="75"/>
      <c r="I25" s="90">
        <v>24</v>
      </c>
      <c r="J25" s="77"/>
      <c r="K25" s="75"/>
      <c r="L25"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26" spans="1:12" ht="14.25" customHeight="1">
      <c r="A26"/>
      <c r="B26"/>
      <c r="C26"/>
      <c r="D26"/>
      <c r="E26" s="74"/>
      <c r="F26" s="75"/>
      <c r="G26" s="75"/>
      <c r="H26" s="75"/>
      <c r="I26" s="90">
        <v>25</v>
      </c>
      <c r="J26" s="77"/>
      <c r="K26" s="75"/>
      <c r="L26"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27" spans="1:12" ht="14.25" customHeight="1">
      <c r="A27"/>
      <c r="B27"/>
      <c r="C27"/>
      <c r="D27"/>
      <c r="E27" s="74"/>
      <c r="F27" s="75"/>
      <c r="G27" s="75"/>
      <c r="H27" s="75"/>
      <c r="I27" s="90">
        <v>26</v>
      </c>
      <c r="J27" s="77"/>
      <c r="K27" s="75"/>
      <c r="L27"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28" spans="1:12" ht="14.25" customHeight="1">
      <c r="A28"/>
      <c r="B28"/>
      <c r="C28"/>
      <c r="D28"/>
      <c r="E28" s="74"/>
      <c r="F28" s="75"/>
      <c r="G28" s="75"/>
      <c r="H28" s="75"/>
      <c r="I28" s="90">
        <v>27</v>
      </c>
      <c r="J28" s="77"/>
      <c r="K28" s="75"/>
      <c r="L28"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29" spans="1:12" ht="14.25" customHeight="1">
      <c r="A29"/>
      <c r="B29"/>
      <c r="C29"/>
      <c r="D29"/>
      <c r="E29" s="74"/>
      <c r="F29" s="75"/>
      <c r="G29" s="75"/>
      <c r="H29" s="75"/>
      <c r="I29" s="90">
        <v>28</v>
      </c>
      <c r="J29" s="77"/>
      <c r="K29" s="75"/>
      <c r="L29"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30" spans="1:12" ht="14.25" customHeight="1">
      <c r="A30"/>
      <c r="B30"/>
      <c r="C30"/>
      <c r="D30"/>
      <c r="E30" s="74"/>
      <c r="F30" s="75"/>
      <c r="G30" s="75"/>
      <c r="H30" s="75"/>
      <c r="I30" s="90">
        <v>29</v>
      </c>
      <c r="J30" s="77"/>
      <c r="K30" s="75"/>
      <c r="L30"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31" spans="1:12" ht="14.25" customHeight="1">
      <c r="A31"/>
      <c r="B31"/>
      <c r="C31"/>
      <c r="D31"/>
      <c r="E31" s="74"/>
      <c r="F31" s="75"/>
      <c r="G31" s="75"/>
      <c r="H31" s="75"/>
      <c r="I31" s="90">
        <v>30</v>
      </c>
      <c r="J31" s="77"/>
      <c r="K31" s="75"/>
      <c r="L31"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32" spans="1:12" ht="14.25" customHeight="1">
      <c r="A32"/>
      <c r="B32"/>
      <c r="C32"/>
      <c r="D32"/>
      <c r="E32" s="74"/>
      <c r="F32" s="75"/>
      <c r="G32" s="75"/>
      <c r="H32" s="75"/>
      <c r="I32" s="90">
        <v>31</v>
      </c>
      <c r="J32" s="77"/>
      <c r="K32" s="75"/>
      <c r="L32"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33" spans="1:12" ht="14.25" customHeight="1">
      <c r="A33"/>
      <c r="B33"/>
      <c r="C33"/>
      <c r="D33"/>
      <c r="E33" s="74"/>
      <c r="F33" s="75"/>
      <c r="G33" s="75"/>
      <c r="H33" s="75"/>
      <c r="I33" s="90">
        <v>32</v>
      </c>
      <c r="J33" s="77"/>
      <c r="K33" s="75"/>
      <c r="L33"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34" spans="1:12" ht="14.25" customHeight="1">
      <c r="A34"/>
      <c r="B34"/>
      <c r="C34"/>
      <c r="D34"/>
      <c r="E34" s="74"/>
      <c r="F34" s="75"/>
      <c r="G34" s="75"/>
      <c r="H34" s="75"/>
      <c r="I34" s="90">
        <v>33</v>
      </c>
      <c r="J34" s="77"/>
      <c r="K34" s="75"/>
      <c r="L34"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35" spans="1:12" ht="14.25" customHeight="1">
      <c r="A35"/>
      <c r="B35"/>
      <c r="C35"/>
      <c r="D35"/>
      <c r="E35" s="74"/>
      <c r="F35" s="75"/>
      <c r="G35" s="75"/>
      <c r="H35" s="75"/>
      <c r="I35" s="90">
        <v>34</v>
      </c>
      <c r="J35" s="77"/>
      <c r="K35" s="75"/>
      <c r="L35"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36" spans="1:12" ht="14.25" customHeight="1">
      <c r="A36"/>
      <c r="B36"/>
      <c r="C36"/>
      <c r="D36"/>
      <c r="E36" s="74"/>
      <c r="F36" s="75"/>
      <c r="G36" s="75"/>
      <c r="H36" s="75"/>
      <c r="I36" s="90">
        <v>35</v>
      </c>
      <c r="J36" s="77"/>
      <c r="K36" s="75"/>
      <c r="L36"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37" spans="1:12" ht="14.25" customHeight="1">
      <c r="A37"/>
      <c r="B37"/>
      <c r="C37"/>
      <c r="D37"/>
      <c r="E37" s="74"/>
      <c r="F37" s="75"/>
      <c r="G37" s="75"/>
      <c r="H37" s="75"/>
      <c r="I37" s="90">
        <v>36</v>
      </c>
      <c r="J37" s="77"/>
      <c r="K37" s="75"/>
      <c r="L37"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38" spans="1:12" ht="14.25" customHeight="1">
      <c r="A38"/>
      <c r="B38"/>
      <c r="C38"/>
      <c r="D38"/>
      <c r="E38" s="74"/>
      <c r="F38" s="75"/>
      <c r="G38" s="75"/>
      <c r="H38" s="75"/>
      <c r="I38" s="90">
        <v>37</v>
      </c>
      <c r="J38" s="77"/>
      <c r="K38" s="75"/>
      <c r="L38"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39" spans="1:12" ht="14.25" customHeight="1">
      <c r="A39"/>
      <c r="B39"/>
      <c r="C39"/>
      <c r="D39"/>
      <c r="E39" s="74"/>
      <c r="F39" s="75"/>
      <c r="G39" s="75"/>
      <c r="H39" s="75"/>
      <c r="I39" s="90">
        <v>38</v>
      </c>
      <c r="J39" s="77"/>
      <c r="K39" s="75"/>
      <c r="L39"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40" spans="1:12" ht="14.25" customHeight="1">
      <c r="A40"/>
      <c r="B40"/>
      <c r="C40"/>
      <c r="D40"/>
      <c r="E40" s="74"/>
      <c r="F40" s="75"/>
      <c r="G40" s="75"/>
      <c r="H40" s="75"/>
      <c r="I40" s="90">
        <v>39</v>
      </c>
      <c r="J40" s="77"/>
      <c r="K40" s="75"/>
      <c r="L40"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41" spans="1:12" ht="14.25" customHeight="1">
      <c r="A41"/>
      <c r="B41"/>
      <c r="C41"/>
      <c r="D41"/>
      <c r="E41" s="74"/>
      <c r="F41" s="75"/>
      <c r="G41" s="75"/>
      <c r="H41" s="75"/>
      <c r="I41" s="90">
        <v>40</v>
      </c>
      <c r="J41" s="77"/>
      <c r="K41" s="75"/>
      <c r="L41"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42" spans="1:12" ht="14.25" customHeight="1">
      <c r="A42"/>
      <c r="B42"/>
      <c r="C42"/>
      <c r="D42"/>
      <c r="E42" s="74"/>
      <c r="F42" s="75"/>
      <c r="G42" s="75"/>
      <c r="H42" s="75"/>
      <c r="I42" s="90">
        <v>41</v>
      </c>
      <c r="J42" s="77"/>
      <c r="K42" s="75"/>
      <c r="L42"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43" spans="1:12" ht="14.25" customHeight="1">
      <c r="A43"/>
      <c r="B43"/>
      <c r="C43"/>
      <c r="D43"/>
      <c r="E43" s="74"/>
      <c r="F43" s="75"/>
      <c r="G43" s="75"/>
      <c r="H43" s="75"/>
      <c r="I43" s="90">
        <v>42</v>
      </c>
      <c r="J43" s="77"/>
      <c r="K43" s="75"/>
      <c r="L43"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44" spans="1:12" ht="14.25" customHeight="1">
      <c r="A44"/>
      <c r="B44"/>
      <c r="C44"/>
      <c r="D44"/>
      <c r="E44" s="74"/>
      <c r="F44" s="75"/>
      <c r="G44" s="75"/>
      <c r="H44" s="75"/>
      <c r="I44" s="90">
        <v>43</v>
      </c>
      <c r="J44" s="77"/>
      <c r="K44" s="75"/>
      <c r="L44"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45" spans="1:12" ht="14.25" customHeight="1">
      <c r="A45"/>
      <c r="B45"/>
      <c r="C45"/>
      <c r="D45"/>
      <c r="E45" s="74"/>
      <c r="F45" s="75"/>
      <c r="G45" s="75"/>
      <c r="H45" s="75"/>
      <c r="I45" s="90">
        <v>44</v>
      </c>
      <c r="J45" s="77"/>
      <c r="K45" s="75"/>
      <c r="L45"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46" spans="1:12" ht="14.25" customHeight="1">
      <c r="A46"/>
      <c r="B46"/>
      <c r="C46"/>
      <c r="D46"/>
      <c r="E46" s="74"/>
      <c r="F46" s="75"/>
      <c r="G46" s="75"/>
      <c r="H46" s="75"/>
      <c r="I46" s="90">
        <v>45</v>
      </c>
      <c r="J46" s="77"/>
      <c r="K46" s="75"/>
      <c r="L46"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47" spans="1:12" ht="14.25" customHeight="1">
      <c r="A47"/>
      <c r="B47"/>
      <c r="C47"/>
      <c r="D47"/>
      <c r="E47" s="74"/>
      <c r="F47" s="75"/>
      <c r="G47" s="75"/>
      <c r="H47" s="75"/>
      <c r="I47" s="90">
        <v>46</v>
      </c>
      <c r="J47" s="77"/>
      <c r="K47" s="75"/>
      <c r="L47"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48" spans="1:12" ht="14.25" customHeight="1">
      <c r="A48"/>
      <c r="B48"/>
      <c r="C48"/>
      <c r="D48"/>
      <c r="E48" s="74"/>
      <c r="F48" s="75"/>
      <c r="G48" s="75"/>
      <c r="H48" s="75"/>
      <c r="I48" s="90">
        <v>47</v>
      </c>
      <c r="J48" s="77"/>
      <c r="K48" s="75"/>
      <c r="L48"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49" spans="1:12" ht="14.25" customHeight="1">
      <c r="A49"/>
      <c r="B49"/>
      <c r="C49"/>
      <c r="D49"/>
      <c r="E49" s="74"/>
      <c r="F49" s="75"/>
      <c r="G49" s="75"/>
      <c r="H49" s="75"/>
      <c r="I49" s="90">
        <v>48</v>
      </c>
      <c r="J49" s="77"/>
      <c r="K49" s="75"/>
      <c r="L49"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50" spans="1:12" ht="14.25" customHeight="1">
      <c r="A50"/>
      <c r="B50"/>
      <c r="C50"/>
      <c r="D50"/>
      <c r="E50" s="74"/>
      <c r="F50" s="75"/>
      <c r="G50" s="75"/>
      <c r="H50" s="75"/>
      <c r="I50" s="90">
        <v>49</v>
      </c>
      <c r="J50" s="77"/>
      <c r="K50" s="75"/>
      <c r="L50"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51" spans="1:12" ht="14.25" customHeight="1">
      <c r="A51"/>
      <c r="B51"/>
      <c r="C51"/>
      <c r="D51"/>
      <c r="E51" s="74"/>
      <c r="F51" s="75"/>
      <c r="G51" s="75"/>
      <c r="H51" s="75"/>
      <c r="I51" s="90">
        <v>50</v>
      </c>
      <c r="J51" s="77"/>
      <c r="K51" s="75"/>
      <c r="L51"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52" spans="1:12" ht="14.25" customHeight="1">
      <c r="A52"/>
      <c r="B52"/>
      <c r="C52"/>
      <c r="D52"/>
      <c r="E52" s="74"/>
      <c r="F52" s="75"/>
      <c r="G52" s="75"/>
      <c r="H52" s="75"/>
      <c r="I52" s="90">
        <v>51</v>
      </c>
      <c r="J52" s="77"/>
      <c r="K52" s="75"/>
      <c r="L52"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53" spans="1:12" ht="14.25" customHeight="1">
      <c r="A53"/>
      <c r="B53"/>
      <c r="C53"/>
      <c r="D53"/>
      <c r="E53" s="74"/>
      <c r="F53" s="75"/>
      <c r="G53" s="75"/>
      <c r="H53" s="75"/>
      <c r="I53" s="90">
        <v>52</v>
      </c>
      <c r="J53" s="77"/>
      <c r="K53" s="75"/>
      <c r="L53"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54" spans="1:12" ht="14.25" customHeight="1">
      <c r="A54"/>
      <c r="B54"/>
      <c r="C54"/>
      <c r="D54"/>
      <c r="E54" s="74"/>
      <c r="F54" s="75"/>
      <c r="G54" s="75"/>
      <c r="H54" s="75"/>
      <c r="I54" s="90">
        <v>53</v>
      </c>
      <c r="J54" s="77"/>
      <c r="K54" s="75"/>
      <c r="L54"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55" spans="1:12" ht="14.25" customHeight="1">
      <c r="A55"/>
      <c r="B55"/>
      <c r="C55"/>
      <c r="D55"/>
      <c r="E55" s="74"/>
      <c r="F55" s="75"/>
      <c r="G55" s="75"/>
      <c r="H55" s="75"/>
      <c r="I55" s="90">
        <v>54</v>
      </c>
      <c r="J55" s="77"/>
      <c r="K55" s="75"/>
      <c r="L55"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56" spans="1:12" ht="14.25" customHeight="1">
      <c r="A56"/>
      <c r="B56"/>
      <c r="C56"/>
      <c r="D56"/>
      <c r="E56" s="74"/>
      <c r="F56" s="75"/>
      <c r="G56" s="75"/>
      <c r="H56" s="75"/>
      <c r="I56" s="90">
        <v>55</v>
      </c>
      <c r="J56" s="77"/>
      <c r="K56" s="75"/>
      <c r="L56"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57" spans="1:12" ht="14.25" customHeight="1">
      <c r="A57"/>
      <c r="B57"/>
      <c r="C57"/>
      <c r="D57"/>
      <c r="E57" s="74"/>
      <c r="F57" s="75"/>
      <c r="G57" s="75"/>
      <c r="H57" s="75"/>
      <c r="I57" s="90">
        <v>56</v>
      </c>
      <c r="J57" s="77"/>
      <c r="K57" s="75"/>
      <c r="L57"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58" spans="1:12" ht="14.25" customHeight="1">
      <c r="A58"/>
      <c r="B58"/>
      <c r="C58"/>
      <c r="D58"/>
      <c r="E58" s="74"/>
      <c r="F58" s="75"/>
      <c r="G58" s="75"/>
      <c r="H58" s="75"/>
      <c r="I58" s="90">
        <v>57</v>
      </c>
      <c r="J58" s="77"/>
      <c r="K58" s="75"/>
      <c r="L58"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59" spans="1:12" ht="14.25" customHeight="1">
      <c r="A59"/>
      <c r="B59"/>
      <c r="C59"/>
      <c r="D59"/>
      <c r="E59" s="74"/>
      <c r="F59" s="75"/>
      <c r="G59" s="75"/>
      <c r="H59" s="75"/>
      <c r="I59" s="90">
        <v>58</v>
      </c>
      <c r="J59" s="77"/>
      <c r="K59" s="75"/>
      <c r="L59"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60" spans="1:12" ht="14.25" customHeight="1">
      <c r="A60"/>
      <c r="B60"/>
      <c r="C60"/>
      <c r="D60"/>
      <c r="E60" s="74"/>
      <c r="F60" s="75"/>
      <c r="G60" s="75"/>
      <c r="H60" s="75"/>
      <c r="I60" s="90">
        <v>59</v>
      </c>
      <c r="J60" s="77"/>
      <c r="K60" s="75"/>
      <c r="L60"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61" spans="1:12" ht="14.25" customHeight="1">
      <c r="A61"/>
      <c r="B61"/>
      <c r="C61"/>
      <c r="D61"/>
      <c r="E61" s="74"/>
      <c r="F61" s="75"/>
      <c r="G61" s="75"/>
      <c r="H61" s="75"/>
      <c r="I61" s="90">
        <v>60</v>
      </c>
      <c r="J61" s="77"/>
      <c r="K61" s="75"/>
      <c r="L61"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62" spans="1:12" ht="14.25" customHeight="1">
      <c r="A62"/>
      <c r="B62"/>
      <c r="C62"/>
      <c r="D62"/>
      <c r="E62" s="74"/>
      <c r="F62" s="75"/>
      <c r="G62" s="75"/>
      <c r="H62" s="75"/>
      <c r="I62" s="90">
        <v>61</v>
      </c>
      <c r="J62" s="77"/>
      <c r="K62" s="75"/>
      <c r="L62"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63" spans="1:12" ht="14.25" customHeight="1">
      <c r="A63"/>
      <c r="B63"/>
      <c r="C63"/>
      <c r="D63"/>
      <c r="E63" s="74"/>
      <c r="F63" s="75"/>
      <c r="G63" s="75"/>
      <c r="H63" s="75"/>
      <c r="I63" s="90">
        <v>62</v>
      </c>
      <c r="J63" s="77"/>
      <c r="K63" s="75"/>
      <c r="L63"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64" spans="1:12" ht="14.25" customHeight="1">
      <c r="A64"/>
      <c r="B64"/>
      <c r="C64"/>
      <c r="D64"/>
      <c r="E64" s="74"/>
      <c r="F64" s="75"/>
      <c r="G64" s="75"/>
      <c r="H64" s="75"/>
      <c r="I64" s="90">
        <v>63</v>
      </c>
      <c r="J64" s="77"/>
      <c r="K64" s="75"/>
      <c r="L64"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65" spans="1:12" ht="14.25" customHeight="1">
      <c r="A65"/>
      <c r="B65"/>
      <c r="C65"/>
      <c r="D65"/>
      <c r="E65" s="74"/>
      <c r="F65" s="75"/>
      <c r="G65" s="75"/>
      <c r="H65" s="75"/>
      <c r="I65" s="90">
        <v>64</v>
      </c>
      <c r="J65" s="77"/>
      <c r="K65" s="75"/>
      <c r="L65"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66" spans="1:12" ht="14.25" customHeight="1">
      <c r="E66" s="74"/>
      <c r="F66" s="75"/>
      <c r="G66" s="75"/>
      <c r="H66" s="75"/>
      <c r="I66" s="90">
        <v>65</v>
      </c>
      <c r="J66" s="77"/>
      <c r="K66" s="75"/>
      <c r="L66"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67" spans="1:12" ht="14.25" customHeight="1">
      <c r="E67" s="74"/>
      <c r="F67" s="75"/>
      <c r="G67" s="75"/>
      <c r="H67" s="75"/>
      <c r="I67" s="90">
        <v>66</v>
      </c>
      <c r="J67" s="77"/>
      <c r="K67" s="75"/>
      <c r="L67"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68" spans="1:12" ht="14.25" customHeight="1">
      <c r="E68" s="74"/>
      <c r="F68" s="75"/>
      <c r="G68" s="75"/>
      <c r="H68" s="75"/>
      <c r="I68" s="90">
        <v>67</v>
      </c>
      <c r="J68" s="77"/>
      <c r="K68" s="75"/>
      <c r="L68"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69" spans="1:12" ht="14.25" customHeight="1">
      <c r="E69" s="74"/>
      <c r="F69" s="75"/>
      <c r="G69" s="75"/>
      <c r="H69" s="75"/>
      <c r="I69" s="90">
        <v>68</v>
      </c>
      <c r="J69" s="77"/>
      <c r="K69" s="75"/>
      <c r="L69"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70" spans="1:12" ht="14.25" customHeight="1">
      <c r="E70" s="74"/>
      <c r="F70" s="75"/>
      <c r="G70" s="75"/>
      <c r="H70" s="75"/>
      <c r="I70" s="90">
        <v>69</v>
      </c>
      <c r="J70" s="77"/>
      <c r="K70" s="75"/>
      <c r="L70"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71" spans="1:12" ht="14.25" customHeight="1">
      <c r="E71" s="74"/>
      <c r="F71" s="75"/>
      <c r="G71" s="75"/>
      <c r="H71" s="75"/>
      <c r="I71" s="90">
        <v>70</v>
      </c>
      <c r="J71" s="77"/>
      <c r="K71" s="75"/>
      <c r="L71"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72" spans="1:12" ht="14.25" customHeight="1">
      <c r="E72" s="74"/>
      <c r="F72" s="75"/>
      <c r="G72" s="75"/>
      <c r="H72" s="75"/>
      <c r="I72" s="90">
        <v>71</v>
      </c>
      <c r="J72" s="77"/>
      <c r="K72" s="75"/>
      <c r="L72"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73" spans="1:12" ht="14.25" customHeight="1">
      <c r="E73" s="74"/>
      <c r="F73" s="75"/>
      <c r="G73" s="75"/>
      <c r="H73" s="75"/>
      <c r="I73" s="90">
        <v>72</v>
      </c>
      <c r="J73" s="77"/>
      <c r="K73" s="75"/>
      <c r="L73"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74" spans="1:12" ht="14.25" customHeight="1">
      <c r="E74" s="74"/>
      <c r="F74" s="75"/>
      <c r="G74" s="75"/>
      <c r="H74" s="75"/>
      <c r="I74" s="90">
        <v>73</v>
      </c>
      <c r="J74" s="77"/>
      <c r="K74" s="75"/>
      <c r="L74"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75" spans="1:12" ht="14.25" customHeight="1">
      <c r="E75" s="74"/>
      <c r="F75" s="75"/>
      <c r="G75" s="75"/>
      <c r="H75" s="75"/>
      <c r="I75" s="90">
        <v>74</v>
      </c>
      <c r="J75" s="77"/>
      <c r="K75" s="75"/>
      <c r="L75"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76" spans="1:12" ht="14.25" customHeight="1">
      <c r="E76" s="74"/>
      <c r="F76" s="75"/>
      <c r="G76" s="75"/>
      <c r="H76" s="75"/>
      <c r="I76" s="90">
        <v>75</v>
      </c>
      <c r="J76" s="77"/>
      <c r="K76" s="75"/>
      <c r="L76"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77" spans="1:12" ht="14.25" customHeight="1">
      <c r="E77" s="74"/>
      <c r="F77" s="75"/>
      <c r="G77" s="75"/>
      <c r="H77" s="75"/>
      <c r="I77" s="90">
        <v>76</v>
      </c>
      <c r="J77" s="77"/>
      <c r="K77" s="75"/>
      <c r="L77"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78" spans="1:12" ht="14.25" customHeight="1">
      <c r="E78" s="74"/>
      <c r="F78" s="75"/>
      <c r="G78" s="75"/>
      <c r="H78" s="75"/>
      <c r="I78" s="90">
        <v>77</v>
      </c>
      <c r="J78" s="77"/>
      <c r="K78" s="75"/>
      <c r="L78"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79" spans="1:12" ht="14.25" customHeight="1">
      <c r="E79" s="74"/>
      <c r="F79" s="75"/>
      <c r="G79" s="75"/>
      <c r="H79" s="75"/>
      <c r="I79" s="90">
        <v>78</v>
      </c>
      <c r="J79" s="77"/>
      <c r="K79" s="75"/>
      <c r="L79"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80" spans="1:12" ht="14.25" customHeight="1">
      <c r="E80" s="74"/>
      <c r="F80" s="75"/>
      <c r="G80" s="75"/>
      <c r="H80" s="75"/>
      <c r="I80" s="90">
        <v>79</v>
      </c>
      <c r="J80" s="77"/>
      <c r="K80" s="75"/>
      <c r="L80"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81" spans="5:12" ht="14.25" customHeight="1">
      <c r="E81" s="74"/>
      <c r="F81" s="75"/>
      <c r="G81" s="75"/>
      <c r="H81" s="75"/>
      <c r="I81" s="90">
        <v>80</v>
      </c>
      <c r="J81" s="77"/>
      <c r="K81" s="75"/>
      <c r="L81"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82" spans="5:12" ht="14.25" customHeight="1">
      <c r="E82" s="74"/>
      <c r="F82" s="75"/>
      <c r="G82" s="75"/>
      <c r="H82" s="75"/>
      <c r="I82" s="90">
        <v>81</v>
      </c>
      <c r="J82" s="77"/>
      <c r="K82" s="75"/>
      <c r="L82"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83" spans="5:12" ht="14.25" customHeight="1">
      <c r="E83" s="74"/>
      <c r="F83" s="75"/>
      <c r="G83" s="75"/>
      <c r="H83" s="75"/>
      <c r="I83" s="90">
        <v>82</v>
      </c>
      <c r="J83" s="77"/>
      <c r="K83" s="75"/>
      <c r="L83"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84" spans="5:12" ht="14.25" customHeight="1">
      <c r="E84" s="74"/>
      <c r="F84" s="75"/>
      <c r="G84" s="75"/>
      <c r="H84" s="75"/>
      <c r="I84" s="90">
        <v>83</v>
      </c>
      <c r="J84" s="77"/>
      <c r="K84" s="75"/>
      <c r="L84"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85" spans="5:12" ht="14.25" customHeight="1">
      <c r="E85" s="74"/>
      <c r="F85" s="75"/>
      <c r="G85" s="75"/>
      <c r="H85" s="75"/>
      <c r="I85" s="90">
        <v>84</v>
      </c>
      <c r="J85" s="77"/>
      <c r="K85" s="75"/>
      <c r="L85"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86" spans="5:12" ht="14.25" customHeight="1">
      <c r="E86" s="74"/>
      <c r="F86" s="75"/>
      <c r="G86" s="75"/>
      <c r="H86" s="75"/>
      <c r="I86" s="90">
        <v>85</v>
      </c>
      <c r="J86" s="77"/>
      <c r="K86" s="75"/>
      <c r="L86"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87" spans="5:12" ht="14.25" customHeight="1">
      <c r="E87" s="74"/>
      <c r="F87" s="75"/>
      <c r="G87" s="75"/>
      <c r="H87" s="75"/>
      <c r="I87" s="90">
        <v>86</v>
      </c>
      <c r="J87" s="77"/>
      <c r="K87" s="75"/>
      <c r="L87"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88" spans="5:12" ht="14.25" customHeight="1">
      <c r="E88" s="74"/>
      <c r="F88" s="75"/>
      <c r="G88" s="75"/>
      <c r="H88" s="75"/>
      <c r="I88" s="90">
        <v>87</v>
      </c>
      <c r="J88" s="77"/>
      <c r="K88" s="75"/>
      <c r="L88"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89" spans="5:12" ht="14.25" customHeight="1">
      <c r="E89" s="74"/>
      <c r="F89" s="75"/>
      <c r="G89" s="75"/>
      <c r="H89" s="75"/>
      <c r="I89" s="90">
        <v>88</v>
      </c>
      <c r="J89" s="77"/>
      <c r="K89" s="75"/>
      <c r="L89"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90" spans="5:12" ht="14.25" customHeight="1">
      <c r="E90" s="74"/>
      <c r="F90" s="75"/>
      <c r="G90" s="75"/>
      <c r="H90" s="75"/>
      <c r="I90" s="90">
        <v>89</v>
      </c>
      <c r="J90" s="77"/>
      <c r="K90" s="75"/>
      <c r="L90"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91" spans="5:12" ht="14.25" customHeight="1">
      <c r="E91" s="74"/>
      <c r="F91" s="75"/>
      <c r="G91" s="75"/>
      <c r="H91" s="75"/>
      <c r="I91" s="90">
        <v>90</v>
      </c>
      <c r="J91" s="77"/>
      <c r="K91" s="75"/>
      <c r="L91"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92" spans="5:12" ht="14.25" customHeight="1">
      <c r="E92" s="74"/>
      <c r="F92" s="75"/>
      <c r="G92" s="75"/>
      <c r="H92" s="75"/>
      <c r="I92" s="90">
        <v>91</v>
      </c>
      <c r="J92" s="77"/>
      <c r="K92" s="75"/>
      <c r="L92"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93" spans="5:12" ht="14.25" customHeight="1">
      <c r="E93" s="74"/>
      <c r="F93" s="75"/>
      <c r="G93" s="75"/>
      <c r="H93" s="75"/>
      <c r="I93" s="90">
        <v>92</v>
      </c>
      <c r="J93" s="77"/>
      <c r="K93" s="75"/>
      <c r="L93"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94" spans="5:12" ht="14.25" customHeight="1">
      <c r="E94" s="74"/>
      <c r="F94" s="75"/>
      <c r="G94" s="75"/>
      <c r="H94" s="75"/>
      <c r="I94" s="90">
        <v>93</v>
      </c>
      <c r="J94" s="77"/>
      <c r="K94" s="75"/>
      <c r="L94"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95" spans="5:12" ht="14.25" customHeight="1">
      <c r="E95" s="74"/>
      <c r="F95" s="75"/>
      <c r="G95" s="75"/>
      <c r="H95" s="75"/>
      <c r="I95" s="90">
        <v>94</v>
      </c>
      <c r="J95" s="77"/>
      <c r="K95" s="75"/>
      <c r="L95"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96" spans="5:12" ht="14.25" customHeight="1">
      <c r="E96" s="74"/>
      <c r="F96" s="75"/>
      <c r="G96" s="75"/>
      <c r="H96" s="75"/>
      <c r="I96" s="90">
        <v>95</v>
      </c>
      <c r="J96" s="77"/>
      <c r="K96" s="75"/>
      <c r="L96"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97" spans="5:12" ht="14.25" customHeight="1">
      <c r="E97" s="74"/>
      <c r="F97" s="75"/>
      <c r="G97" s="75"/>
      <c r="H97" s="75"/>
      <c r="I97" s="90">
        <v>96</v>
      </c>
      <c r="J97" s="77"/>
      <c r="K97" s="75"/>
      <c r="L97"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98" spans="5:12" ht="14.25" customHeight="1">
      <c r="E98" s="74"/>
      <c r="F98" s="75"/>
      <c r="G98" s="75"/>
      <c r="H98" s="75"/>
      <c r="I98" s="90">
        <v>97</v>
      </c>
      <c r="J98" s="77"/>
      <c r="K98" s="75"/>
      <c r="L98"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99" spans="5:12" ht="14.25" customHeight="1">
      <c r="E99" s="74"/>
      <c r="F99" s="75"/>
      <c r="G99" s="75"/>
      <c r="H99" s="75"/>
      <c r="I99" s="90">
        <v>98</v>
      </c>
      <c r="J99" s="77"/>
      <c r="K99" s="75"/>
      <c r="L99"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00" spans="5:12" ht="14.25" customHeight="1">
      <c r="E100" s="74"/>
      <c r="F100" s="75"/>
      <c r="G100" s="75"/>
      <c r="H100" s="75"/>
      <c r="I100" s="90">
        <v>99</v>
      </c>
      <c r="J100" s="77"/>
      <c r="K100" s="75"/>
      <c r="L100"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01" spans="5:12" ht="14.25" customHeight="1">
      <c r="E101" s="74"/>
      <c r="F101" s="75"/>
      <c r="G101" s="75"/>
      <c r="H101" s="75"/>
      <c r="I101" s="90">
        <v>100</v>
      </c>
      <c r="J101" s="77"/>
      <c r="K101" s="75"/>
      <c r="L101"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02" spans="5:12" ht="14.25" customHeight="1">
      <c r="E102" s="74"/>
      <c r="F102" s="75"/>
      <c r="G102" s="75"/>
      <c r="H102" s="75"/>
      <c r="I102" s="90">
        <v>101</v>
      </c>
      <c r="J102" s="77"/>
      <c r="K102" s="75"/>
      <c r="L102"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03" spans="5:12" ht="14.25" customHeight="1">
      <c r="E103" s="74"/>
      <c r="F103" s="75"/>
      <c r="G103" s="75"/>
      <c r="H103" s="75"/>
      <c r="I103" s="90">
        <v>102</v>
      </c>
      <c r="J103" s="77"/>
      <c r="K103" s="75"/>
      <c r="L103"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04" spans="5:12" ht="14.25" customHeight="1">
      <c r="E104" s="74"/>
      <c r="F104" s="75"/>
      <c r="G104" s="75"/>
      <c r="H104" s="75"/>
      <c r="I104" s="90">
        <v>103</v>
      </c>
      <c r="J104" s="77"/>
      <c r="K104" s="75"/>
      <c r="L104"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05" spans="5:12" ht="14.25" customHeight="1">
      <c r="E105" s="74"/>
      <c r="F105" s="75"/>
      <c r="G105" s="75"/>
      <c r="H105" s="75"/>
      <c r="I105" s="90">
        <v>104</v>
      </c>
      <c r="J105" s="77"/>
      <c r="K105" s="75"/>
      <c r="L105"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06" spans="5:12" ht="14.25" customHeight="1">
      <c r="E106" s="74"/>
      <c r="F106" s="75"/>
      <c r="G106" s="75"/>
      <c r="H106" s="75"/>
      <c r="I106" s="90">
        <v>105</v>
      </c>
      <c r="J106" s="77"/>
      <c r="K106" s="75"/>
      <c r="L106"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07" spans="5:12" ht="14.25" customHeight="1">
      <c r="E107" s="74"/>
      <c r="F107" s="75"/>
      <c r="G107" s="75"/>
      <c r="H107" s="75"/>
      <c r="I107" s="90">
        <v>106</v>
      </c>
      <c r="J107" s="77"/>
      <c r="K107" s="75"/>
      <c r="L107"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08" spans="5:12" ht="14.25" customHeight="1">
      <c r="E108" s="74"/>
      <c r="F108" s="75"/>
      <c r="G108" s="75"/>
      <c r="H108" s="75"/>
      <c r="I108" s="90">
        <v>107</v>
      </c>
      <c r="J108" s="77"/>
      <c r="K108" s="75"/>
      <c r="L108"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09" spans="5:12" ht="14.25" customHeight="1">
      <c r="E109" s="74"/>
      <c r="F109" s="75"/>
      <c r="G109" s="75"/>
      <c r="H109" s="75"/>
      <c r="I109" s="90">
        <v>108</v>
      </c>
      <c r="J109" s="77"/>
      <c r="K109" s="75"/>
      <c r="L109"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10" spans="5:12" ht="14.25" customHeight="1">
      <c r="E110" s="74"/>
      <c r="F110" s="75"/>
      <c r="G110" s="75"/>
      <c r="H110" s="75"/>
      <c r="I110" s="90">
        <v>109</v>
      </c>
      <c r="J110" s="77"/>
      <c r="K110" s="75"/>
      <c r="L110"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11" spans="5:12" ht="14.25" customHeight="1">
      <c r="E111" s="74"/>
      <c r="F111" s="75"/>
      <c r="G111" s="75"/>
      <c r="H111" s="75"/>
      <c r="I111" s="90">
        <v>110</v>
      </c>
      <c r="J111" s="77"/>
      <c r="K111" s="75"/>
      <c r="L111"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12" spans="5:12" ht="14.25" customHeight="1">
      <c r="E112" s="74"/>
      <c r="F112" s="75"/>
      <c r="G112" s="75"/>
      <c r="H112" s="75"/>
      <c r="I112" s="90">
        <v>111</v>
      </c>
      <c r="J112" s="77"/>
      <c r="K112" s="75"/>
      <c r="L112"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13" spans="5:12" ht="14.25" customHeight="1">
      <c r="E113" s="74"/>
      <c r="F113" s="75"/>
      <c r="G113" s="75"/>
      <c r="H113" s="75"/>
      <c r="I113" s="90">
        <v>112</v>
      </c>
      <c r="J113" s="77"/>
      <c r="K113" s="75"/>
      <c r="L113"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14" spans="5:12" ht="14.25" customHeight="1">
      <c r="E114" s="74"/>
      <c r="F114" s="75"/>
      <c r="G114" s="75"/>
      <c r="H114" s="75"/>
      <c r="I114" s="90">
        <v>113</v>
      </c>
      <c r="J114" s="77"/>
      <c r="K114" s="75"/>
      <c r="L114"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15" spans="5:12" ht="14.25" customHeight="1">
      <c r="E115" s="74"/>
      <c r="F115" s="75"/>
      <c r="G115" s="75"/>
      <c r="H115" s="75"/>
      <c r="I115" s="90">
        <v>114</v>
      </c>
      <c r="J115" s="77"/>
      <c r="K115" s="75"/>
      <c r="L115"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16" spans="5:12" ht="14.25" customHeight="1">
      <c r="E116" s="74"/>
      <c r="F116" s="75"/>
      <c r="G116" s="75"/>
      <c r="H116" s="75"/>
      <c r="I116" s="90">
        <v>115</v>
      </c>
      <c r="J116" s="77"/>
      <c r="K116" s="75"/>
      <c r="L116"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17" spans="5:12" ht="14.25" customHeight="1">
      <c r="E117" s="74"/>
      <c r="F117" s="75"/>
      <c r="G117" s="75"/>
      <c r="H117" s="75"/>
      <c r="I117" s="90">
        <v>116</v>
      </c>
      <c r="J117" s="77"/>
      <c r="K117" s="75"/>
      <c r="L117"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18" spans="5:12" ht="14.25" customHeight="1">
      <c r="E118" s="74"/>
      <c r="F118" s="75"/>
      <c r="G118" s="75"/>
      <c r="H118" s="75"/>
      <c r="I118" s="90">
        <v>117</v>
      </c>
      <c r="J118" s="77"/>
      <c r="K118" s="75"/>
      <c r="L118"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19" spans="5:12" ht="14.25" customHeight="1">
      <c r="E119" s="74"/>
      <c r="F119" s="75"/>
      <c r="G119" s="75"/>
      <c r="H119" s="75"/>
      <c r="I119" s="90">
        <v>118</v>
      </c>
      <c r="J119" s="77"/>
      <c r="K119" s="75"/>
      <c r="L119"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20" spans="5:12" ht="14.25" customHeight="1">
      <c r="E120" s="74"/>
      <c r="F120" s="75"/>
      <c r="G120" s="75"/>
      <c r="H120" s="75"/>
      <c r="I120" s="90">
        <v>119</v>
      </c>
      <c r="J120" s="77"/>
      <c r="K120" s="75"/>
      <c r="L120"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21" spans="5:12" ht="14.25" customHeight="1">
      <c r="E121" s="74"/>
      <c r="F121" s="75"/>
      <c r="G121" s="75"/>
      <c r="H121" s="75"/>
      <c r="I121" s="90">
        <v>120</v>
      </c>
      <c r="J121" s="77"/>
      <c r="K121" s="75"/>
      <c r="L121"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22" spans="5:12" ht="14.25" customHeight="1">
      <c r="E122" s="74"/>
      <c r="F122" s="75"/>
      <c r="G122" s="75"/>
      <c r="H122" s="75"/>
      <c r="I122" s="90">
        <v>121</v>
      </c>
      <c r="J122" s="77"/>
      <c r="K122" s="75"/>
      <c r="L122"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23" spans="5:12" ht="14.25" customHeight="1">
      <c r="E123" s="74"/>
      <c r="F123" s="75"/>
      <c r="G123" s="75"/>
      <c r="H123" s="75"/>
      <c r="I123" s="90">
        <v>122</v>
      </c>
      <c r="J123" s="77"/>
      <c r="K123" s="75"/>
      <c r="L123"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24" spans="5:12" ht="14.25" customHeight="1">
      <c r="E124" s="74"/>
      <c r="F124" s="75"/>
      <c r="G124" s="75"/>
      <c r="H124" s="75"/>
      <c r="I124" s="90">
        <v>123</v>
      </c>
      <c r="J124" s="77"/>
      <c r="K124" s="75"/>
      <c r="L124"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25" spans="5:12" ht="14.25" customHeight="1">
      <c r="E125" s="74"/>
      <c r="F125" s="75"/>
      <c r="G125" s="75"/>
      <c r="H125" s="75"/>
      <c r="I125" s="90">
        <v>124</v>
      </c>
      <c r="J125" s="77"/>
      <c r="K125" s="75"/>
      <c r="L125"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26" spans="5:12" ht="14.25" customHeight="1">
      <c r="E126" s="74"/>
      <c r="F126" s="75"/>
      <c r="G126" s="75"/>
      <c r="H126" s="75"/>
      <c r="I126" s="90">
        <v>125</v>
      </c>
      <c r="J126" s="77"/>
      <c r="K126" s="75"/>
      <c r="L126"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27" spans="5:12" ht="14.25" customHeight="1">
      <c r="E127" s="74"/>
      <c r="F127" s="75"/>
      <c r="G127" s="75"/>
      <c r="H127" s="75"/>
      <c r="I127" s="90">
        <v>126</v>
      </c>
      <c r="J127" s="77"/>
      <c r="K127" s="75"/>
      <c r="L127"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28" spans="5:12" ht="14.25" customHeight="1">
      <c r="E128" s="74"/>
      <c r="F128" s="75"/>
      <c r="G128" s="75"/>
      <c r="H128" s="75"/>
      <c r="I128" s="90">
        <v>127</v>
      </c>
      <c r="J128" s="77"/>
      <c r="K128" s="75"/>
      <c r="L128"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29" spans="5:12" ht="14.25" customHeight="1">
      <c r="E129" s="74"/>
      <c r="F129" s="75"/>
      <c r="G129" s="75"/>
      <c r="H129" s="75"/>
      <c r="I129" s="90">
        <v>128</v>
      </c>
      <c r="J129" s="77"/>
      <c r="K129" s="75"/>
      <c r="L129"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30" spans="5:12" ht="14.25" customHeight="1">
      <c r="E130" s="74"/>
      <c r="F130" s="75"/>
      <c r="G130" s="75"/>
      <c r="H130" s="75"/>
      <c r="I130" s="90">
        <v>129</v>
      </c>
      <c r="J130" s="77"/>
      <c r="K130" s="75"/>
      <c r="L130"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31" spans="5:12" ht="14.25" customHeight="1">
      <c r="E131" s="74"/>
      <c r="F131" s="75"/>
      <c r="G131" s="75"/>
      <c r="H131" s="75"/>
      <c r="I131" s="90">
        <v>130</v>
      </c>
      <c r="J131" s="77"/>
      <c r="K131" s="75"/>
      <c r="L131"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32" spans="5:12" ht="14.25" customHeight="1">
      <c r="E132" s="74"/>
      <c r="F132" s="75"/>
      <c r="G132" s="75"/>
      <c r="H132" s="75"/>
      <c r="I132" s="90">
        <v>131</v>
      </c>
      <c r="J132" s="77"/>
      <c r="K132" s="75"/>
      <c r="L132"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33" spans="5:12" ht="14.25" customHeight="1">
      <c r="E133" s="74"/>
      <c r="F133" s="75"/>
      <c r="G133" s="75"/>
      <c r="H133" s="75"/>
      <c r="I133" s="90">
        <v>132</v>
      </c>
      <c r="J133" s="77"/>
      <c r="K133" s="75"/>
      <c r="L133"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34" spans="5:12" ht="14.25" customHeight="1">
      <c r="E134" s="74"/>
      <c r="F134" s="75"/>
      <c r="G134" s="75"/>
      <c r="H134" s="75"/>
      <c r="I134" s="90">
        <v>133</v>
      </c>
      <c r="J134" s="77"/>
      <c r="K134" s="75"/>
      <c r="L134"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35" spans="5:12" ht="14.25" customHeight="1">
      <c r="E135" s="74"/>
      <c r="F135" s="75"/>
      <c r="G135" s="75"/>
      <c r="H135" s="75"/>
      <c r="I135" s="90">
        <v>134</v>
      </c>
      <c r="J135" s="77"/>
      <c r="K135" s="75"/>
      <c r="L135"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36" spans="5:12" ht="14.25" customHeight="1">
      <c r="E136" s="74"/>
      <c r="F136" s="75"/>
      <c r="G136" s="75"/>
      <c r="H136" s="75"/>
      <c r="I136" s="90">
        <v>135</v>
      </c>
      <c r="J136" s="77"/>
      <c r="K136" s="75"/>
      <c r="L136"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37" spans="5:12" ht="14.25" customHeight="1">
      <c r="E137" s="74"/>
      <c r="F137" s="75"/>
      <c r="G137" s="75"/>
      <c r="H137" s="75"/>
      <c r="I137" s="90">
        <v>136</v>
      </c>
      <c r="J137" s="77"/>
      <c r="K137" s="75"/>
      <c r="L137"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38" spans="5:12" ht="14.25" customHeight="1">
      <c r="E138" s="74"/>
      <c r="F138" s="75"/>
      <c r="G138" s="75"/>
      <c r="H138" s="75"/>
      <c r="I138" s="90">
        <v>137</v>
      </c>
      <c r="J138" s="77"/>
      <c r="K138" s="75"/>
      <c r="L138"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39" spans="5:12" ht="14.25" customHeight="1">
      <c r="E139" s="74"/>
      <c r="F139" s="75"/>
      <c r="G139" s="75"/>
      <c r="H139" s="75"/>
      <c r="I139" s="90">
        <v>138</v>
      </c>
      <c r="J139" s="77"/>
      <c r="K139" s="75"/>
      <c r="L139"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40" spans="5:12" ht="14.25" customHeight="1">
      <c r="E140" s="74"/>
      <c r="F140" s="75"/>
      <c r="G140" s="75"/>
      <c r="H140" s="75"/>
      <c r="I140" s="90">
        <v>139</v>
      </c>
      <c r="J140" s="77"/>
      <c r="K140" s="75"/>
      <c r="L140"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41" spans="5:12" ht="14.25" customHeight="1">
      <c r="E141" s="74"/>
      <c r="F141" s="75"/>
      <c r="G141" s="75"/>
      <c r="H141" s="75"/>
      <c r="I141" s="90">
        <v>140</v>
      </c>
      <c r="J141" s="77"/>
      <c r="K141" s="75"/>
      <c r="L141"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42" spans="5:12" ht="14.25" customHeight="1">
      <c r="E142" s="74"/>
      <c r="F142" s="75"/>
      <c r="G142" s="75"/>
      <c r="H142" s="75"/>
      <c r="I142" s="90">
        <v>141</v>
      </c>
      <c r="J142" s="77"/>
      <c r="K142" s="75"/>
      <c r="L142"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43" spans="5:12" ht="14.25" customHeight="1">
      <c r="E143" s="74"/>
      <c r="F143" s="75"/>
      <c r="G143" s="75"/>
      <c r="H143" s="75"/>
      <c r="I143" s="90">
        <v>142</v>
      </c>
      <c r="J143" s="77"/>
      <c r="K143" s="75"/>
      <c r="L143"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44" spans="5:12" ht="14.25" customHeight="1">
      <c r="E144" s="74"/>
      <c r="F144" s="75"/>
      <c r="G144" s="75"/>
      <c r="H144" s="75"/>
      <c r="I144" s="90">
        <v>143</v>
      </c>
      <c r="J144" s="77"/>
      <c r="K144" s="75"/>
      <c r="L144"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45" spans="5:12" ht="14.25" customHeight="1">
      <c r="E145" s="74"/>
      <c r="F145" s="75"/>
      <c r="G145" s="75"/>
      <c r="H145" s="75"/>
      <c r="I145" s="90">
        <v>144</v>
      </c>
      <c r="J145" s="77"/>
      <c r="K145" s="75"/>
      <c r="L145"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46" spans="5:12" ht="14.25" customHeight="1">
      <c r="E146" s="74"/>
      <c r="F146" s="75"/>
      <c r="G146" s="75"/>
      <c r="H146" s="75"/>
      <c r="I146" s="90">
        <v>145</v>
      </c>
      <c r="J146" s="77"/>
      <c r="K146" s="75"/>
      <c r="L146"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47" spans="5:12" ht="14.25" customHeight="1">
      <c r="E147" s="74"/>
      <c r="F147" s="75"/>
      <c r="G147" s="75"/>
      <c r="H147" s="75"/>
      <c r="I147" s="90">
        <v>146</v>
      </c>
      <c r="J147" s="77"/>
      <c r="K147" s="75"/>
      <c r="L147"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48" spans="5:12" ht="14.25" customHeight="1">
      <c r="E148" s="74"/>
      <c r="F148" s="75"/>
      <c r="G148" s="75"/>
      <c r="H148" s="75"/>
      <c r="I148" s="90">
        <v>147</v>
      </c>
      <c r="J148" s="77"/>
      <c r="K148" s="75"/>
      <c r="L148"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49" spans="5:12" ht="14.25" customHeight="1">
      <c r="E149" s="74"/>
      <c r="F149" s="75"/>
      <c r="G149" s="75"/>
      <c r="H149" s="75"/>
      <c r="I149" s="90">
        <v>148</v>
      </c>
      <c r="J149" s="77"/>
      <c r="K149" s="75"/>
      <c r="L149"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50" spans="5:12" ht="14.25" customHeight="1">
      <c r="E150" s="74"/>
      <c r="F150" s="75"/>
      <c r="G150" s="75"/>
      <c r="H150" s="75"/>
      <c r="I150" s="90">
        <v>149</v>
      </c>
      <c r="J150" s="77"/>
      <c r="K150" s="75"/>
      <c r="L150"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51" spans="5:12" ht="14.25" customHeight="1">
      <c r="E151" s="74"/>
      <c r="F151" s="75"/>
      <c r="G151" s="75"/>
      <c r="H151" s="75"/>
      <c r="I151" s="90">
        <v>150</v>
      </c>
      <c r="J151" s="77"/>
      <c r="K151" s="75"/>
      <c r="L151"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52" spans="5:12" ht="14.25" customHeight="1">
      <c r="E152" s="74"/>
      <c r="F152" s="75"/>
      <c r="G152" s="75"/>
      <c r="H152" s="75"/>
      <c r="I152" s="90">
        <v>151</v>
      </c>
      <c r="J152" s="77"/>
      <c r="K152" s="75"/>
      <c r="L152"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53" spans="5:12" ht="14.25" customHeight="1">
      <c r="E153" s="74"/>
      <c r="F153" s="75"/>
      <c r="G153" s="75"/>
      <c r="H153" s="75"/>
      <c r="I153" s="90">
        <v>152</v>
      </c>
      <c r="J153" s="77"/>
      <c r="K153" s="75"/>
      <c r="L153"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54" spans="5:12" ht="14.25" customHeight="1">
      <c r="E154" s="74"/>
      <c r="F154" s="75"/>
      <c r="G154" s="75"/>
      <c r="H154" s="75"/>
      <c r="I154" s="90">
        <v>153</v>
      </c>
      <c r="J154" s="77"/>
      <c r="K154" s="75"/>
      <c r="L154"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55" spans="5:12" ht="14.25" customHeight="1">
      <c r="E155" s="74"/>
      <c r="F155" s="75"/>
      <c r="G155" s="75"/>
      <c r="H155" s="75"/>
      <c r="I155" s="90">
        <v>154</v>
      </c>
      <c r="J155" s="77"/>
      <c r="K155" s="75"/>
      <c r="L155"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56" spans="5:12" ht="14.25" customHeight="1">
      <c r="E156" s="74"/>
      <c r="F156" s="75"/>
      <c r="G156" s="75"/>
      <c r="H156" s="75"/>
      <c r="I156" s="90">
        <v>155</v>
      </c>
      <c r="J156" s="77"/>
      <c r="K156" s="75"/>
      <c r="L156"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57" spans="5:12" ht="14.25" customHeight="1">
      <c r="E157" s="74"/>
      <c r="F157" s="75"/>
      <c r="G157" s="75"/>
      <c r="H157" s="75"/>
      <c r="I157" s="90">
        <v>156</v>
      </c>
      <c r="J157" s="77"/>
      <c r="K157" s="75"/>
      <c r="L157"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58" spans="5:12" ht="14.25" customHeight="1">
      <c r="E158" s="74"/>
      <c r="F158" s="75"/>
      <c r="G158" s="75"/>
      <c r="H158" s="75"/>
      <c r="I158" s="90">
        <v>157</v>
      </c>
      <c r="J158" s="77"/>
      <c r="K158" s="75"/>
      <c r="L158"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59" spans="5:12" ht="14.25" customHeight="1">
      <c r="E159" s="74"/>
      <c r="F159" s="75"/>
      <c r="G159" s="75"/>
      <c r="H159" s="75"/>
      <c r="I159" s="90">
        <v>158</v>
      </c>
      <c r="J159" s="77"/>
      <c r="K159" s="75"/>
      <c r="L159"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60" spans="5:12" ht="14.25" customHeight="1">
      <c r="E160" s="74"/>
      <c r="F160" s="75"/>
      <c r="G160" s="75"/>
      <c r="H160" s="75"/>
      <c r="I160" s="90">
        <v>159</v>
      </c>
      <c r="J160" s="77"/>
      <c r="K160" s="75"/>
      <c r="L160"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61" spans="5:12" ht="14.25" customHeight="1">
      <c r="E161" s="74"/>
      <c r="F161" s="75"/>
      <c r="G161" s="75"/>
      <c r="H161" s="75"/>
      <c r="I161" s="90">
        <v>160</v>
      </c>
      <c r="J161" s="77"/>
      <c r="K161" s="75"/>
      <c r="L161"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62" spans="5:12" ht="14.25" customHeight="1">
      <c r="E162" s="74"/>
      <c r="F162" s="75"/>
      <c r="G162" s="75"/>
      <c r="H162" s="75"/>
      <c r="I162" s="90">
        <v>161</v>
      </c>
      <c r="J162" s="77"/>
      <c r="K162" s="75"/>
      <c r="L162"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63" spans="5:12" ht="14.25" customHeight="1">
      <c r="E163" s="74"/>
      <c r="F163" s="75"/>
      <c r="G163" s="75"/>
      <c r="H163" s="75"/>
      <c r="I163" s="90">
        <v>162</v>
      </c>
      <c r="J163" s="77"/>
      <c r="K163" s="75"/>
      <c r="L163"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64" spans="5:12" ht="14.25" customHeight="1">
      <c r="E164" s="74"/>
      <c r="F164" s="75"/>
      <c r="G164" s="75"/>
      <c r="H164" s="75"/>
      <c r="I164" s="90">
        <v>163</v>
      </c>
      <c r="J164" s="77"/>
      <c r="K164" s="75"/>
      <c r="L164"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65" spans="5:12" ht="14.25" customHeight="1">
      <c r="E165" s="74"/>
      <c r="F165" s="75"/>
      <c r="G165" s="75"/>
      <c r="H165" s="75"/>
      <c r="I165" s="90">
        <v>164</v>
      </c>
      <c r="J165" s="77"/>
      <c r="K165" s="75"/>
      <c r="L165"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66" spans="5:12" ht="14.25" customHeight="1">
      <c r="E166" s="74"/>
      <c r="F166" s="75"/>
      <c r="G166" s="75"/>
      <c r="H166" s="75"/>
      <c r="I166" s="90">
        <v>165</v>
      </c>
      <c r="J166" s="77"/>
      <c r="K166" s="75"/>
      <c r="L166"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67" spans="5:12" ht="14.25" customHeight="1">
      <c r="E167" s="74"/>
      <c r="F167" s="75"/>
      <c r="G167" s="75"/>
      <c r="H167" s="75"/>
      <c r="I167" s="90">
        <v>166</v>
      </c>
      <c r="J167" s="77"/>
      <c r="K167" s="75"/>
      <c r="L167"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68" spans="5:12" ht="14.25" customHeight="1">
      <c r="E168" s="74"/>
      <c r="F168" s="75"/>
      <c r="G168" s="75"/>
      <c r="H168" s="75"/>
      <c r="I168" s="90">
        <v>167</v>
      </c>
      <c r="J168" s="77"/>
      <c r="K168" s="75"/>
      <c r="L168"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69" spans="5:12" ht="14.25" customHeight="1">
      <c r="E169" s="74"/>
      <c r="F169" s="75"/>
      <c r="G169" s="75"/>
      <c r="H169" s="75"/>
      <c r="I169" s="90">
        <v>168</v>
      </c>
      <c r="J169" s="77"/>
      <c r="K169" s="75"/>
      <c r="L169"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70" spans="5:12" ht="14.25" customHeight="1">
      <c r="E170" s="74"/>
      <c r="F170" s="75"/>
      <c r="G170" s="75"/>
      <c r="H170" s="75"/>
      <c r="I170" s="90">
        <v>169</v>
      </c>
      <c r="J170" s="77"/>
      <c r="K170" s="75"/>
      <c r="L170"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71" spans="5:12" ht="14.25" customHeight="1">
      <c r="E171" s="74"/>
      <c r="F171" s="75"/>
      <c r="G171" s="75"/>
      <c r="H171" s="75"/>
      <c r="I171" s="90">
        <v>170</v>
      </c>
      <c r="J171" s="77"/>
      <c r="K171" s="75"/>
      <c r="L171"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72" spans="5:12" ht="14.25" customHeight="1">
      <c r="E172" s="74"/>
      <c r="F172" s="75"/>
      <c r="G172" s="75"/>
      <c r="H172" s="75"/>
      <c r="I172" s="90">
        <v>171</v>
      </c>
      <c r="J172" s="77"/>
      <c r="K172" s="75"/>
      <c r="L172"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73" spans="5:12" ht="14.25" customHeight="1">
      <c r="E173" s="74"/>
      <c r="F173" s="75"/>
      <c r="G173" s="75"/>
      <c r="H173" s="75"/>
      <c r="I173" s="90">
        <v>172</v>
      </c>
      <c r="J173" s="77"/>
      <c r="K173" s="75"/>
      <c r="L173"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74" spans="5:12" ht="14.25" customHeight="1">
      <c r="E174" s="74"/>
      <c r="F174" s="75"/>
      <c r="G174" s="75"/>
      <c r="H174" s="75"/>
      <c r="I174" s="90">
        <v>173</v>
      </c>
      <c r="J174" s="77"/>
      <c r="K174" s="75"/>
      <c r="L174"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75" spans="5:12" ht="14.25" customHeight="1">
      <c r="E175" s="74"/>
      <c r="F175" s="75"/>
      <c r="G175" s="75"/>
      <c r="H175" s="75"/>
      <c r="I175" s="90">
        <v>174</v>
      </c>
      <c r="J175" s="77"/>
      <c r="K175" s="75"/>
      <c r="L175"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76" spans="5:12" ht="14.25" customHeight="1">
      <c r="E176" s="74"/>
      <c r="F176" s="75"/>
      <c r="G176" s="75"/>
      <c r="H176" s="75"/>
      <c r="I176" s="90">
        <v>175</v>
      </c>
      <c r="J176" s="77"/>
      <c r="K176" s="75"/>
      <c r="L176"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77" spans="5:12" ht="14.25" customHeight="1">
      <c r="E177" s="74"/>
      <c r="F177" s="75"/>
      <c r="G177" s="75"/>
      <c r="H177" s="75"/>
      <c r="I177" s="90">
        <v>176</v>
      </c>
      <c r="J177" s="77"/>
      <c r="K177" s="75"/>
      <c r="L177"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78" spans="5:12" ht="14.25" customHeight="1">
      <c r="E178" s="74"/>
      <c r="F178" s="75"/>
      <c r="G178" s="75"/>
      <c r="H178" s="75"/>
      <c r="I178" s="90">
        <v>177</v>
      </c>
      <c r="J178" s="77"/>
      <c r="K178" s="75"/>
      <c r="L178"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79" spans="5:12" ht="14.25" customHeight="1">
      <c r="E179" s="74"/>
      <c r="F179" s="75"/>
      <c r="G179" s="75"/>
      <c r="H179" s="75"/>
      <c r="I179" s="90">
        <v>178</v>
      </c>
      <c r="J179" s="77"/>
      <c r="K179" s="75"/>
      <c r="L179"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80" spans="5:12" ht="14.25" customHeight="1">
      <c r="E180" s="74"/>
      <c r="F180" s="75"/>
      <c r="G180" s="75"/>
      <c r="H180" s="75"/>
      <c r="I180" s="90">
        <v>179</v>
      </c>
      <c r="J180" s="77"/>
      <c r="K180" s="75"/>
      <c r="L180"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81" spans="5:12" ht="14.25" customHeight="1">
      <c r="E181" s="74"/>
      <c r="F181" s="75"/>
      <c r="G181" s="75"/>
      <c r="H181" s="75"/>
      <c r="I181" s="90">
        <v>180</v>
      </c>
      <c r="J181" s="77"/>
      <c r="K181" s="75"/>
      <c r="L181"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82" spans="5:12" ht="14.25" customHeight="1">
      <c r="E182" s="74"/>
      <c r="F182" s="75"/>
      <c r="G182" s="75"/>
      <c r="H182" s="75"/>
      <c r="I182" s="90">
        <v>181</v>
      </c>
      <c r="J182" s="77"/>
      <c r="K182" s="75"/>
      <c r="L182"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83" spans="5:12" ht="14.25" customHeight="1">
      <c r="E183" s="74"/>
      <c r="F183" s="75"/>
      <c r="G183" s="75"/>
      <c r="H183" s="75"/>
      <c r="I183" s="90">
        <v>182</v>
      </c>
      <c r="J183" s="77"/>
      <c r="K183" s="75"/>
      <c r="L183"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84" spans="5:12" ht="14.25" customHeight="1">
      <c r="E184" s="74"/>
      <c r="F184" s="75"/>
      <c r="G184" s="75"/>
      <c r="H184" s="75"/>
      <c r="I184" s="90">
        <v>183</v>
      </c>
      <c r="J184" s="77"/>
      <c r="K184" s="75"/>
      <c r="L184"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85" spans="5:12" ht="14.25" customHeight="1">
      <c r="E185" s="74"/>
      <c r="F185" s="75"/>
      <c r="G185" s="75"/>
      <c r="H185" s="75"/>
      <c r="I185" s="90">
        <v>184</v>
      </c>
      <c r="J185" s="77"/>
      <c r="K185" s="75"/>
      <c r="L185"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86" spans="5:12" ht="14.25" customHeight="1">
      <c r="E186" s="74"/>
      <c r="F186" s="75"/>
      <c r="G186" s="75"/>
      <c r="H186" s="75"/>
      <c r="I186" s="90">
        <v>185</v>
      </c>
      <c r="J186" s="77"/>
      <c r="K186" s="75"/>
      <c r="L186"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87" spans="5:12" ht="14.25" customHeight="1">
      <c r="E187" s="74"/>
      <c r="F187" s="75"/>
      <c r="G187" s="75"/>
      <c r="H187" s="75"/>
      <c r="I187" s="90">
        <v>186</v>
      </c>
      <c r="J187" s="77"/>
      <c r="K187" s="75"/>
      <c r="L187"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88" spans="5:12" ht="14.25" customHeight="1">
      <c r="E188" s="74"/>
      <c r="F188" s="75"/>
      <c r="G188" s="75"/>
      <c r="H188" s="75"/>
      <c r="I188" s="90">
        <v>187</v>
      </c>
      <c r="J188" s="77"/>
      <c r="K188" s="75"/>
      <c r="L188"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89" spans="5:12" ht="14.25" customHeight="1">
      <c r="E189" s="74"/>
      <c r="F189" s="75"/>
      <c r="G189" s="75"/>
      <c r="H189" s="75"/>
      <c r="I189" s="90">
        <v>188</v>
      </c>
      <c r="J189" s="77"/>
      <c r="K189" s="75"/>
      <c r="L189"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90" spans="5:12" ht="14.25" customHeight="1">
      <c r="E190" s="74"/>
      <c r="F190" s="75"/>
      <c r="G190" s="75"/>
      <c r="H190" s="75"/>
      <c r="I190" s="90">
        <v>189</v>
      </c>
      <c r="J190" s="77"/>
      <c r="K190" s="75"/>
      <c r="L190"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91" spans="5:12" ht="14.25" customHeight="1">
      <c r="E191" s="74"/>
      <c r="F191" s="75"/>
      <c r="G191" s="75"/>
      <c r="H191" s="75"/>
      <c r="I191" s="90">
        <v>190</v>
      </c>
      <c r="J191" s="77"/>
      <c r="K191" s="75"/>
      <c r="L191"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92" spans="5:12" ht="14.25" customHeight="1">
      <c r="E192" s="74"/>
      <c r="F192" s="75"/>
      <c r="G192" s="75"/>
      <c r="H192" s="75"/>
      <c r="I192" s="90">
        <v>191</v>
      </c>
      <c r="J192" s="77"/>
      <c r="K192" s="75"/>
      <c r="L192"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93" spans="5:12" ht="14.25" customHeight="1">
      <c r="E193" s="74"/>
      <c r="F193" s="75"/>
      <c r="G193" s="75"/>
      <c r="H193" s="75"/>
      <c r="I193" s="90">
        <v>192</v>
      </c>
      <c r="J193" s="77"/>
      <c r="K193" s="75"/>
      <c r="L193"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94" spans="5:12" ht="14.25" customHeight="1">
      <c r="E194" s="74"/>
      <c r="F194" s="75"/>
      <c r="G194" s="75"/>
      <c r="H194" s="75"/>
      <c r="I194" s="90">
        <v>193</v>
      </c>
      <c r="J194" s="77"/>
      <c r="K194" s="75"/>
      <c r="L194"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95" spans="5:12" ht="14.25" customHeight="1">
      <c r="E195" s="74"/>
      <c r="F195" s="75"/>
      <c r="G195" s="75"/>
      <c r="H195" s="75"/>
      <c r="I195" s="90">
        <v>194</v>
      </c>
      <c r="J195" s="77"/>
      <c r="K195" s="75"/>
      <c r="L195"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96" spans="5:12" ht="14.25" customHeight="1">
      <c r="E196" s="74"/>
      <c r="F196" s="75"/>
      <c r="G196" s="75"/>
      <c r="H196" s="75"/>
      <c r="I196" s="90">
        <v>195</v>
      </c>
      <c r="J196" s="77"/>
      <c r="K196" s="75"/>
      <c r="L196"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97" spans="5:12" ht="14.25" customHeight="1">
      <c r="E197" s="74"/>
      <c r="F197" s="75"/>
      <c r="G197" s="75"/>
      <c r="H197" s="75"/>
      <c r="I197" s="90">
        <v>196</v>
      </c>
      <c r="J197" s="77"/>
      <c r="K197" s="75"/>
      <c r="L197"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98" spans="5:12" ht="14.25" customHeight="1">
      <c r="E198" s="74"/>
      <c r="F198" s="75"/>
      <c r="G198" s="75"/>
      <c r="H198" s="75"/>
      <c r="I198" s="90">
        <v>197</v>
      </c>
      <c r="J198" s="77"/>
      <c r="K198" s="75"/>
      <c r="L198"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199" spans="5:12" ht="14.25" customHeight="1">
      <c r="E199" s="74"/>
      <c r="F199" s="75"/>
      <c r="G199" s="75"/>
      <c r="H199" s="75"/>
      <c r="I199" s="90">
        <v>198</v>
      </c>
      <c r="J199" s="77"/>
      <c r="K199" s="75"/>
      <c r="L199"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200" spans="5:12" ht="14.25" customHeight="1">
      <c r="E200" s="74"/>
      <c r="F200" s="75"/>
      <c r="G200" s="75"/>
      <c r="H200" s="75"/>
      <c r="I200" s="90">
        <v>199</v>
      </c>
      <c r="J200" s="77"/>
      <c r="K200" s="75"/>
      <c r="L200"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row r="201" spans="5:12" ht="14.25" customHeight="1">
      <c r="E201" s="74"/>
      <c r="F201" s="75"/>
      <c r="G201" s="75"/>
      <c r="H201" s="75"/>
      <c r="I201" s="91">
        <v>200</v>
      </c>
      <c r="J201" s="77"/>
      <c r="K201" s="75"/>
      <c r="L201" s="3" t="str">
        <f>IF(ISBLANK(Tabell1[[#This Row],[INTÄKT/UTGIFT]]),"",IF(ISBLANK(Tabell1[[#This Row],[KATEGORI]]),"Fyll i kategori",IF(ISBLANK(Tabell1[[#This Row],[DATUM]]),"Fyll i datum",IF(ISBLANK(Tabell1[[#This Row],[BELOPP]]),"Fyll i belopp",IF(ISBLANK(Tabell1[[#This Row],[KVITTO]]),"Lägg in kvittot!",IF(OR(Tabell1[[#This Row],[KATEGORI]]="Bidrag från Sveriges Elevkårer",Tabell1[[#This Row],[KATEGORI]]="Medlemsavgift",Tabell1[[#This Row],[KATEGORI]]="Bidrag"),IF(OR(Tabell1[[#This Row],[INTÄKT/UTGIFT]]="Bankkonto_in",Tabell1[[#This Row],[INTÄKT/UTGIFT]]="Handkassa_in"),"KLAR","FEL i intäkt/utgift!"),IF(OR(Tabell1[[#This Row],[KATEGORI]]="Bidrag till föreningar",Tabell1[[#This Row],[KATEGORI]]="Kårrum",Tabell1[[#This Row],[KATEGORI]]="Resor",),IF(OR(Tabell1[[#This Row],[INTÄKT/UTGIFT]]="Bankkonto_ut",Tabell1[[#This Row],[INTÄKT/UTGIFT]]="Handkassa_ut"),"KLAR","FEL i intäkt/utgift!"),IF(Tabell1[[#This Row],[KATEGORI]]="Insättning till konto",IF(Tabell1[[#This Row],[INTÄKT/UTGIFT]]="Insättning","KLAR","FEL i intäkt/utgift!"),IF(Tabell1[[#This Row],[KATEGORI]]="Uttag från konto",IF(Tabell1[[#This Row],[INTÄKT/UTGIFT]]="Uttag","KLAR","FEL i intäkt/utgift!"),IF(Tabell1[[#This Row],[KATEGORI]]="Presentkort",IF(OR(Tabell1[[#This Row],[INTÄKT/UTGIFT]]="Handkassa_in",Tabell1[[#This Row],[INTÄKT/UTGIFT]]="Handkassa_ut"),"KLAR","FEL i intäkt/utgift!"),"KLAR"))))))))))</f>
        <v/>
      </c>
    </row>
  </sheetData>
  <sheetProtection algorithmName="SHA-512" hashValue="3XYkpfscGvkO4y2E+Gg8mWd/ILMOJqFKXXHX4gjB/M4tXvuBig+yEwTvN0HpDnymhJ42YFrunaeKM9md6PkBDQ==" saltValue="e2CWBF7mGA7RZ/9TYAW+UA==" spinCount="100000" sheet="1" scenarios="1" selectLockedCells="1"/>
  <dataValidations count="3">
    <dataValidation type="list" allowBlank="1" showInputMessage="1" showErrorMessage="1" sqref="F2:F201" xr:uid="{ACD12267-1FE9-4822-B5DF-AA71A50F225D}">
      <formula1>INDIRECT(E2)</formula1>
    </dataValidation>
    <dataValidation allowBlank="1" showInputMessage="1" showErrorMessage="1" promptTitle="Kvitto" prompt="Det är viktigt att alltid ha ett kvitto till varje transaktion. Om ni är osäkra på hur man lägger in ett kvitto, kolla i fliken &quot;Guider&quot;!" sqref="K2" xr:uid="{7C13269C-AFF5-4BFF-A892-3242DBF314E8}"/>
    <dataValidation allowBlank="1" showInputMessage="1" showErrorMessage="1" promptTitle="Datum" prompt="Fyll i datum för transaktionen, vilket alltså inte nödvändigtvis är dagens datum!_x000a_" sqref="H2" xr:uid="{F1A3210B-011A-47B6-97C0-0E585A68576B}"/>
  </dataValidations>
  <pageMargins left="0.7" right="0.7" top="0.75" bottom="0.75" header="0.3" footer="0.3"/>
  <pageSetup paperSize="9" orientation="portrait" r:id="rId1"/>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containsText" priority="1" operator="containsText" id="{C801E52D-A2CD-4D6B-8550-C96264EEA67F}">
            <xm:f>NOT(ISERROR(SEARCH("FEL i intäkt/utgift!",L2)))</xm:f>
            <xm:f>"FEL i intäkt/utgift!"</xm:f>
            <x14:dxf>
              <font>
                <b/>
                <i val="0"/>
                <color theme="0"/>
              </font>
              <fill>
                <patternFill>
                  <bgColor rgb="FFFF0000"/>
                </patternFill>
              </fill>
            </x14:dxf>
          </x14:cfRule>
          <x14:cfRule type="containsText" priority="4" operator="containsText" id="{AC851FB5-1069-4DFB-B3F4-2C9C40A36043}">
            <xm:f>NOT(ISERROR(SEARCH("Lägg in kvittot!",L2)))</xm:f>
            <xm:f>"Lägg in kvittot!"</xm:f>
            <x14:dxf>
              <fill>
                <patternFill>
                  <bgColor rgb="FFFFFF00"/>
                </patternFill>
              </fill>
            </x14:dxf>
          </x14:cfRule>
          <x14:cfRule type="containsText" priority="5" operator="containsText" id="{020C0C06-C492-44BF-9EDE-4396E3744BB8}">
            <xm:f>NOT(ISERROR(SEARCH("Fyll i belopp",L2)))</xm:f>
            <xm:f>"Fyll i belopp"</xm:f>
            <x14:dxf>
              <fill>
                <patternFill>
                  <bgColor rgb="FFFFFF00"/>
                </patternFill>
              </fill>
            </x14:dxf>
          </x14:cfRule>
          <x14:cfRule type="containsText" priority="6" operator="containsText" id="{5EB0E81C-F7B5-42F5-B255-F6F27403F0DA}">
            <xm:f>NOT(ISERROR(SEARCH("Fyll i datum",L2)))</xm:f>
            <xm:f>"Fyll i datum"</xm:f>
            <x14:dxf>
              <fill>
                <patternFill>
                  <bgColor rgb="FFFFFF00"/>
                </patternFill>
              </fill>
            </x14:dxf>
          </x14:cfRule>
          <x14:cfRule type="containsText" priority="7" operator="containsText" id="{C39AEBBC-BC7D-439E-A487-1B203B036792}">
            <xm:f>NOT(ISERROR(SEARCH("Fyll i kategori",L2)))</xm:f>
            <xm:f>"Fyll i kategori"</xm:f>
            <x14:dxf>
              <fill>
                <patternFill>
                  <bgColor rgb="FFFFFF00"/>
                </patternFill>
              </fill>
            </x14:dxf>
          </x14:cfRule>
          <x14:cfRule type="containsText" priority="8" operator="containsText" id="{2E1362BE-F441-4A42-A685-09DD9F1C86C1}">
            <xm:f>NOT(ISERROR(SEARCH("KLAR",L2)))</xm:f>
            <xm:f>"KLAR"</xm:f>
            <x14:dxf>
              <font>
                <b val="0"/>
                <i val="0"/>
                <color auto="1"/>
              </font>
              <fill>
                <patternFill>
                  <bgColor theme="9" tint="0.39994506668294322"/>
                </patternFill>
              </fill>
            </x14:dxf>
          </x14:cfRule>
          <xm:sqref>L2:L201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6E7D194B-A1A2-49A2-9B12-000E1068058E}">
          <x14:formula1>
            <xm:f>'Behind the scenes (RÖR EJ)'!$B$3:$B$8</xm:f>
          </x14:formula1>
          <xm:sqref>E3:E201</xm:sqref>
        </x14:dataValidation>
        <x14:dataValidation type="list" allowBlank="1" showInputMessage="1" showErrorMessage="1" promptTitle="Intäkt/utgift" prompt="Längst ner i fliken &quot;Guider&quot; finns en inforuta där man kan markera en kategori och få den förklarad!" xr:uid="{253DB8BD-E059-4984-AA54-DA3CCBD9BF47}">
          <x14:formula1>
            <xm:f>'Behind the scenes (RÖR EJ)'!$B$3:$B$8</xm:f>
          </x14:formula1>
          <xm:sqref>E2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F40F5-0A48-46D2-8F0C-A6A4AD9242C6}">
  <sheetPr>
    <pageSetUpPr autoPageBreaks="0" fitToPage="1"/>
  </sheetPr>
  <dimension ref="A1:N62"/>
  <sheetViews>
    <sheetView showGridLines="0" zoomScale="90" zoomScaleNormal="90" workbookViewId="0"/>
  </sheetViews>
  <sheetFormatPr defaultColWidth="8.7109375" defaultRowHeight="14.65" customHeight="1"/>
  <cols>
    <col min="1" max="3" width="9.28515625" style="2" customWidth="1"/>
    <col min="4" max="4" width="10.42578125" style="2" customWidth="1"/>
    <col min="5" max="5" width="16.7109375" style="2" customWidth="1"/>
    <col min="6" max="8" width="22.42578125" style="2" customWidth="1"/>
    <col min="9" max="9" width="17" style="2" customWidth="1"/>
    <col min="10" max="13" width="8.7109375" style="2"/>
    <col min="14" max="14" width="10.5703125" style="2" bestFit="1" customWidth="1"/>
    <col min="15" max="16384" width="8.7109375" style="2"/>
  </cols>
  <sheetData>
    <row r="1" spans="1:9" ht="14.65" customHeight="1" thickBot="1">
      <c r="A1"/>
      <c r="B1"/>
      <c r="C1"/>
      <c r="D1"/>
    </row>
    <row r="2" spans="1:9" ht="14.65" customHeight="1">
      <c r="A2"/>
      <c r="B2"/>
      <c r="C2"/>
      <c r="D2"/>
      <c r="E2" s="107" t="str">
        <f>IF(ISBLANK(GRUNDUPPGIFTER!F10),IF(ISBLANK(GRUNDUPPGIFTER!F14),"Bokslut","Bokslut för "&amp;GRUNDUPPGIFTER!F14),IF(ISBLANK(GRUNDUPPGIFTER!F14),"Bokslut för "&amp;GRUNDUPPGIFTER!F10,"Bokslut för "&amp;GRUNDUPPGIFTER!F10&amp;" - "&amp;GRUNDUPPGIFTER!F14))</f>
        <v>Bokslut</v>
      </c>
      <c r="F2" s="108"/>
      <c r="G2" s="108"/>
      <c r="H2" s="108"/>
      <c r="I2" s="109"/>
    </row>
    <row r="3" spans="1:9" ht="14.65" customHeight="1">
      <c r="A3"/>
      <c r="B3"/>
      <c r="C3" s="26"/>
      <c r="D3"/>
      <c r="E3" s="110"/>
      <c r="F3" s="111"/>
      <c r="G3" s="111"/>
      <c r="H3" s="111"/>
      <c r="I3" s="112"/>
    </row>
    <row r="4" spans="1:9" ht="14.65" customHeight="1">
      <c r="A4"/>
      <c r="B4"/>
      <c r="C4" s="26"/>
      <c r="D4"/>
      <c r="E4" s="110"/>
      <c r="F4" s="111"/>
      <c r="G4" s="111"/>
      <c r="H4" s="111"/>
      <c r="I4" s="112"/>
    </row>
    <row r="5" spans="1:9" ht="14.65" customHeight="1">
      <c r="A5"/>
      <c r="B5"/>
      <c r="C5" s="26"/>
      <c r="D5"/>
      <c r="E5" s="113" t="str">
        <f>IF(ISBLANK(GRUNDUPPGIFTER!F12),"","Org. nr "&amp;GRUNDUPPGIFTER!F12)</f>
        <v/>
      </c>
      <c r="F5" s="114"/>
      <c r="G5" s="114"/>
      <c r="H5" s="114"/>
      <c r="I5" s="115"/>
    </row>
    <row r="6" spans="1:9" ht="14.65" customHeight="1">
      <c r="A6"/>
      <c r="B6"/>
      <c r="C6" s="26"/>
      <c r="D6"/>
      <c r="E6" s="113"/>
      <c r="F6" s="114"/>
      <c r="G6" s="114"/>
      <c r="H6" s="114"/>
      <c r="I6" s="115"/>
    </row>
    <row r="7" spans="1:9" ht="14.65" customHeight="1" thickBot="1">
      <c r="A7"/>
      <c r="B7"/>
      <c r="C7"/>
      <c r="D7"/>
      <c r="E7" s="87"/>
      <c r="F7" s="88"/>
      <c r="G7" s="88"/>
      <c r="H7" s="88"/>
      <c r="I7" s="89"/>
    </row>
    <row r="8" spans="1:9" ht="14.65" customHeight="1">
      <c r="A8"/>
      <c r="B8"/>
      <c r="C8"/>
      <c r="D8"/>
      <c r="E8" s="52"/>
      <c r="F8" s="116" t="s">
        <v>23</v>
      </c>
      <c r="G8" s="116"/>
      <c r="H8" s="116"/>
      <c r="I8" s="53"/>
    </row>
    <row r="9" spans="1:9" ht="14.65" customHeight="1">
      <c r="A9"/>
      <c r="B9"/>
      <c r="C9"/>
      <c r="D9"/>
      <c r="E9" s="15"/>
      <c r="F9" s="116"/>
      <c r="G9" s="116"/>
      <c r="H9" s="116"/>
      <c r="I9" s="16"/>
    </row>
    <row r="10" spans="1:9" ht="14.65" customHeight="1">
      <c r="A10"/>
      <c r="B10"/>
      <c r="C10"/>
      <c r="D10"/>
      <c r="E10" s="15"/>
      <c r="F10" s="116"/>
      <c r="G10" s="116"/>
      <c r="H10" s="116"/>
      <c r="I10" s="16"/>
    </row>
    <row r="11" spans="1:9" ht="14.65" customHeight="1">
      <c r="A11"/>
      <c r="B11"/>
      <c r="C11"/>
      <c r="D11"/>
      <c r="E11" s="15"/>
      <c r="F11" s="54"/>
      <c r="G11" s="54"/>
      <c r="H11" s="54"/>
      <c r="I11" s="16"/>
    </row>
    <row r="12" spans="1:9" ht="14.65" customHeight="1">
      <c r="A12"/>
      <c r="B12"/>
      <c r="C12"/>
      <c r="D12"/>
      <c r="E12" s="15"/>
      <c r="F12" s="55" t="s">
        <v>24</v>
      </c>
      <c r="G12" s="54"/>
      <c r="H12" s="54"/>
      <c r="I12" s="16"/>
    </row>
    <row r="13" spans="1:9" ht="14.65" customHeight="1">
      <c r="A13"/>
      <c r="B13"/>
      <c r="C13"/>
      <c r="D13"/>
      <c r="E13" s="15"/>
      <c r="F13" s="54" t="s">
        <v>25</v>
      </c>
      <c r="G13" s="54"/>
      <c r="H13" s="56">
        <f>(SUMIFS(Tabell1[BELOPP],Tabell1[KATEGORI],"Bidrag",Tabell1[INTÄKT/UTGIFT],"Bankkonto_in"))+(SUMIFS(Tabell1[BELOPP],Tabell1[KATEGORI],"Bidrag",Tabell1[INTÄKT/UTGIFT],"Handkassa_in"))</f>
        <v>0</v>
      </c>
      <c r="I13" s="16"/>
    </row>
    <row r="14" spans="1:9" ht="14.65" customHeight="1">
      <c r="A14"/>
      <c r="B14"/>
      <c r="C14"/>
      <c r="D14"/>
      <c r="E14" s="15"/>
      <c r="F14" s="54" t="s">
        <v>26</v>
      </c>
      <c r="G14" s="54"/>
      <c r="H14" s="56">
        <f>(SUMIFS(Tabell1[BELOPP],Tabell1[KATEGORI],"Bidrag från Sveriges Elevkårer",Tabell1[INTÄKT/UTGIFT],"Bankkonto_in"))+(SUMIFS(Tabell1[BELOPP],Tabell1[KATEGORI],"Bidrag från Sveriges Elevkårer",Tabell1[INTÄKT/UTGIFT],"Handkassa_in"))</f>
        <v>0</v>
      </c>
      <c r="I14" s="16"/>
    </row>
    <row r="15" spans="1:9" ht="14.65" customHeight="1">
      <c r="A15"/>
      <c r="B15"/>
      <c r="C15"/>
      <c r="D15"/>
      <c r="E15" s="15"/>
      <c r="F15" s="2" t="s">
        <v>27</v>
      </c>
      <c r="H15" s="56">
        <f>(SUMIFS(Tabell1[BELOPP],Tabell1[KATEGORI],"Bildning",Tabell1[INTÄKT/UTGIFT],"Bankkonto_in"))+(SUMIFS(Tabell1[BELOPP],Tabell1[KATEGORI],"Bildning",Tabell1[INTÄKT/UTGIFT],"Handkassa_in"))</f>
        <v>0</v>
      </c>
      <c r="I15" s="16"/>
    </row>
    <row r="16" spans="1:9" ht="14.65" customHeight="1">
      <c r="A16"/>
      <c r="B16"/>
      <c r="C16"/>
      <c r="D16"/>
      <c r="E16" s="15"/>
      <c r="F16" s="54" t="s">
        <v>28</v>
      </c>
      <c r="G16" s="54"/>
      <c r="H16" s="56">
        <f>(SUMIFS(Tabell1[BELOPP],Tabell1[KATEGORI],"Event",Tabell1[INTÄKT/UTGIFT],"Bankkonto_in"))+(SUMIFS(Tabell1[BELOPP],Tabell1[KATEGORI],"Event",Tabell1[INTÄKT/UTGIFT],"Handkassa_in"))</f>
        <v>0</v>
      </c>
      <c r="I16" s="16"/>
    </row>
    <row r="17" spans="1:9" ht="14.65" customHeight="1">
      <c r="A17"/>
      <c r="B17"/>
      <c r="C17"/>
      <c r="D17"/>
      <c r="E17" s="15"/>
      <c r="F17" s="54" t="s">
        <v>29</v>
      </c>
      <c r="G17" s="54"/>
      <c r="H17" s="56">
        <f>(SUMIFS(Tabell1[BELOPP],Tabell1[KATEGORI],"Lobbying",Tabell1[INTÄKT/UTGIFT],"Bankkonto_in"))+(SUMIFS(Tabell1[BELOPP],Tabell1[KATEGORI],"Lobbying",Tabell1[INTÄKT/UTGIFT],"Handkassa_in"))</f>
        <v>0</v>
      </c>
      <c r="I17" s="16"/>
    </row>
    <row r="18" spans="1:9" ht="14.65" customHeight="1">
      <c r="A18"/>
      <c r="B18"/>
      <c r="C18"/>
      <c r="D18"/>
      <c r="E18" s="15"/>
      <c r="F18" s="54" t="s">
        <v>30</v>
      </c>
      <c r="G18" s="54"/>
      <c r="H18" s="56">
        <f>(SUMIFS(Tabell1[BELOPP],Tabell1[KATEGORI],"Medlemsavgift",Tabell1[INTÄKT/UTGIFT],"Bankkonto_in"))+(SUMIFS(Tabell1[BELOPP],Tabell1[KATEGORI],"Medlemsavgift",Tabell1[INTÄKT/UTGIFT],"Handkassa_in"))</f>
        <v>0</v>
      </c>
      <c r="I18" s="16"/>
    </row>
    <row r="19" spans="1:9" ht="14.65" customHeight="1">
      <c r="A19"/>
      <c r="B19"/>
      <c r="C19"/>
      <c r="D19"/>
      <c r="E19" s="15"/>
      <c r="F19" s="54" t="s">
        <v>31</v>
      </c>
      <c r="G19" s="54"/>
      <c r="H19" s="56">
        <f>(SUMIFS(Tabell1[BELOPP],Tabell1[KATEGORI],"Service",Tabell1[INTÄKT/UTGIFT],"Bankkonto_in"))+(SUMIFS(Tabell1[BELOPP],Tabell1[KATEGORI],"Service",Tabell1[INTÄKT/UTGIFT],"Handkassa_in"))</f>
        <v>0</v>
      </c>
      <c r="I19" s="16"/>
    </row>
    <row r="20" spans="1:9" ht="14.65" customHeight="1">
      <c r="A20"/>
      <c r="B20"/>
      <c r="C20"/>
      <c r="D20"/>
      <c r="E20" s="15"/>
      <c r="F20" s="17" t="s">
        <v>32</v>
      </c>
      <c r="G20" s="17"/>
      <c r="H20" s="18">
        <f>(SUMIFS(Tabell1[BELOPP],Tabell1[KATEGORI],"Övrigt",Tabell1[INTÄKT/UTGIFT],"Bankkonto_in"))+(SUMIFS(Tabell1[BELOPP],Tabell1[KATEGORI],"Övrigt",Tabell1[INTÄKT/UTGIFT],"Handkassa_in"))</f>
        <v>0</v>
      </c>
      <c r="I20" s="16"/>
    </row>
    <row r="21" spans="1:9" ht="14.65" customHeight="1">
      <c r="A21"/>
      <c r="B21"/>
      <c r="C21"/>
      <c r="D21"/>
      <c r="E21" s="15"/>
      <c r="F21" s="57" t="s">
        <v>33</v>
      </c>
      <c r="G21" s="54"/>
      <c r="H21" s="58">
        <f>SUM(H13:H20)</f>
        <v>0</v>
      </c>
      <c r="I21" s="16"/>
    </row>
    <row r="22" spans="1:9" ht="14.65" customHeight="1">
      <c r="A22"/>
      <c r="B22"/>
      <c r="C22"/>
      <c r="D22"/>
      <c r="E22" s="15"/>
      <c r="F22" s="54"/>
      <c r="G22" s="54"/>
      <c r="H22" s="54"/>
      <c r="I22" s="16"/>
    </row>
    <row r="23" spans="1:9" ht="14.65" customHeight="1">
      <c r="A23"/>
      <c r="B23"/>
      <c r="C23"/>
      <c r="D23"/>
      <c r="E23" s="15"/>
      <c r="F23" s="55" t="s">
        <v>34</v>
      </c>
      <c r="G23" s="54"/>
      <c r="H23" s="54"/>
      <c r="I23" s="16"/>
    </row>
    <row r="24" spans="1:9" ht="14.65" customHeight="1">
      <c r="A24"/>
      <c r="B24"/>
      <c r="C24"/>
      <c r="D24"/>
      <c r="E24" s="15"/>
      <c r="F24" s="54" t="s">
        <v>35</v>
      </c>
      <c r="G24" s="54"/>
      <c r="H24" s="56">
        <f>(SUMIFS(Tabell1[BELOPP],Tabell1[KATEGORI],"Bidrag till föreningar",Tabell1[INTÄKT/UTGIFT],"Bankkonto_ut"))+(SUMIFS(Tabell1[BELOPP],Tabell1[KATEGORI],"Bidrag till föreningar",Tabell1[INTÄKT/UTGIFT],"Handkassa_ut"))</f>
        <v>0</v>
      </c>
      <c r="I24" s="16"/>
    </row>
    <row r="25" spans="1:9" ht="14.65" customHeight="1">
      <c r="A25"/>
      <c r="B25"/>
      <c r="C25"/>
      <c r="D25"/>
      <c r="E25" s="15"/>
      <c r="F25" s="54" t="s">
        <v>27</v>
      </c>
      <c r="G25" s="54"/>
      <c r="H25" s="56">
        <f>(SUMIFS(Tabell1[BELOPP],Tabell1[KATEGORI],"Bildning",Tabell1[INTÄKT/UTGIFT],"Bankkonto_ut"))+(SUMIFS(Tabell1[BELOPP],Tabell1[KATEGORI],"Bildning",Tabell1[INTÄKT/UTGIFT],"Handkassa_ut"))</f>
        <v>0</v>
      </c>
      <c r="I25" s="16"/>
    </row>
    <row r="26" spans="1:9" ht="14.65" customHeight="1">
      <c r="A26"/>
      <c r="B26"/>
      <c r="C26"/>
      <c r="D26"/>
      <c r="E26" s="15"/>
      <c r="F26" s="54" t="s">
        <v>28</v>
      </c>
      <c r="G26" s="54"/>
      <c r="H26" s="56">
        <f>(SUMIFS(Tabell1[BELOPP],Tabell1[KATEGORI],"Event",Tabell1[INTÄKT/UTGIFT],"Bankkonto_ut"))+(SUMIFS(Tabell1[BELOPP],Tabell1[KATEGORI],"Event",Tabell1[INTÄKT/UTGIFT],"Handkassa_ut"))</f>
        <v>0</v>
      </c>
      <c r="I26" s="16"/>
    </row>
    <row r="27" spans="1:9" ht="14.65" customHeight="1">
      <c r="A27"/>
      <c r="B27"/>
      <c r="C27"/>
      <c r="D27"/>
      <c r="E27" s="15"/>
      <c r="F27" s="54" t="s">
        <v>36</v>
      </c>
      <c r="G27" s="54"/>
      <c r="H27" s="56">
        <f>(SUMIFS(Tabell1[BELOPP],Tabell1[KATEGORI],"Kårrum",Tabell1[INTÄKT/UTGIFT],"Bankkonto_ut"))+(SUMIFS(Tabell1[BELOPP],Tabell1[KATEGORI],"Kårrum",Tabell1[INTÄKT/UTGIFT],"Handkassa_ut"))</f>
        <v>0</v>
      </c>
      <c r="I27" s="16"/>
    </row>
    <row r="28" spans="1:9" ht="14.65" customHeight="1">
      <c r="A28"/>
      <c r="B28"/>
      <c r="C28"/>
      <c r="D28"/>
      <c r="E28" s="15"/>
      <c r="F28" s="54" t="s">
        <v>29</v>
      </c>
      <c r="G28" s="54"/>
      <c r="H28" s="56">
        <f>(SUMIFS(Tabell1[BELOPP],Tabell1[KATEGORI],"Lobbying",Tabell1[INTÄKT/UTGIFT],"Bankkonto_ut"))+(SUMIFS(Tabell1[BELOPP],Tabell1[KATEGORI],"Lobbying",Tabell1[INTÄKT/UTGIFT],"Handkassa_ut"))</f>
        <v>0</v>
      </c>
      <c r="I28" s="16"/>
    </row>
    <row r="29" spans="1:9" ht="14.65" customHeight="1">
      <c r="A29"/>
      <c r="B29"/>
      <c r="C29"/>
      <c r="D29"/>
      <c r="E29" s="15"/>
      <c r="F29" s="54" t="s">
        <v>37</v>
      </c>
      <c r="G29" s="54"/>
      <c r="H29" s="56">
        <f>(SUMIFS(Tabell1[BELOPP],Tabell1[KATEGORI],"Resor",Tabell1[INTÄKT/UTGIFT],"Bankkonto_ut"))+(SUMIFS(Tabell1[BELOPP],Tabell1[KATEGORI],"Resor",Tabell1[INTÄKT/UTGIFT],"Handkassa_ut"))</f>
        <v>0</v>
      </c>
      <c r="I29" s="16"/>
    </row>
    <row r="30" spans="1:9" ht="14.65" customHeight="1">
      <c r="A30"/>
      <c r="B30"/>
      <c r="C30"/>
      <c r="D30"/>
      <c r="E30" s="15"/>
      <c r="F30" s="54" t="s">
        <v>31</v>
      </c>
      <c r="G30" s="54"/>
      <c r="H30" s="56">
        <f>(SUMIFS(Tabell1[BELOPP],Tabell1[KATEGORI],"Service",Tabell1[INTÄKT/UTGIFT],"Bankkonto_ut"))+(SUMIFS(Tabell1[BELOPP],Tabell1[KATEGORI],"Service",Tabell1[INTÄKT/UTGIFT],"Handkassa_ut"))</f>
        <v>0</v>
      </c>
      <c r="I30" s="16"/>
    </row>
    <row r="31" spans="1:9" ht="14.65" customHeight="1">
      <c r="A31"/>
      <c r="B31"/>
      <c r="C31"/>
      <c r="D31"/>
      <c r="E31" s="15"/>
      <c r="F31" s="17" t="s">
        <v>32</v>
      </c>
      <c r="G31" s="17"/>
      <c r="H31" s="18">
        <f>(SUMIFS(Tabell1[BELOPP],Tabell1[KATEGORI],"Övrigt",Tabell1[INTÄKT/UTGIFT],"Bankkonto_ut"))+(SUMIFS(Tabell1[BELOPP],Tabell1[KATEGORI],"Övrigt",Tabell1[INTÄKT/UTGIFT],"Handkassa_ut"))</f>
        <v>0</v>
      </c>
      <c r="I31" s="16"/>
    </row>
    <row r="32" spans="1:9" ht="14.65" customHeight="1">
      <c r="A32"/>
      <c r="B32"/>
      <c r="C32"/>
      <c r="D32"/>
      <c r="E32" s="15"/>
      <c r="F32" s="57" t="s">
        <v>38</v>
      </c>
      <c r="G32" s="54"/>
      <c r="H32" s="58">
        <f>SUM(H24:H31)</f>
        <v>0</v>
      </c>
      <c r="I32" s="16"/>
    </row>
    <row r="33" spans="1:14" ht="14.65" customHeight="1">
      <c r="A33"/>
      <c r="B33"/>
      <c r="C33"/>
      <c r="D33"/>
      <c r="E33" s="15"/>
      <c r="F33" s="57"/>
      <c r="G33" s="54"/>
      <c r="H33" s="58"/>
      <c r="I33" s="16"/>
    </row>
    <row r="34" spans="1:14" ht="14.65" customHeight="1">
      <c r="A34"/>
      <c r="B34"/>
      <c r="C34"/>
      <c r="D34"/>
      <c r="E34" s="15"/>
      <c r="F34" s="59" t="s">
        <v>39</v>
      </c>
      <c r="G34" s="60"/>
      <c r="H34" s="61">
        <f>H21-H32</f>
        <v>0</v>
      </c>
      <c r="I34" s="16"/>
      <c r="N34" s="4"/>
    </row>
    <row r="35" spans="1:14" ht="14.65" customHeight="1">
      <c r="A35"/>
      <c r="B35"/>
      <c r="C35"/>
      <c r="D35"/>
      <c r="E35" s="15"/>
      <c r="F35" s="116" t="s">
        <v>40</v>
      </c>
      <c r="G35" s="116"/>
      <c r="H35" s="116"/>
      <c r="I35" s="16"/>
    </row>
    <row r="36" spans="1:14" ht="14.65" customHeight="1">
      <c r="A36"/>
      <c r="B36"/>
      <c r="C36"/>
      <c r="D36"/>
      <c r="E36" s="19"/>
      <c r="F36" s="116"/>
      <c r="G36" s="116"/>
      <c r="H36" s="116"/>
      <c r="I36" s="20"/>
    </row>
    <row r="37" spans="1:14" ht="14.65" customHeight="1">
      <c r="A37"/>
      <c r="B37"/>
      <c r="C37"/>
      <c r="D37"/>
      <c r="E37" s="19"/>
      <c r="F37" s="116"/>
      <c r="G37" s="116"/>
      <c r="H37" s="116"/>
      <c r="I37" s="20"/>
    </row>
    <row r="38" spans="1:14" ht="14.65" customHeight="1">
      <c r="A38"/>
      <c r="B38"/>
      <c r="C38"/>
      <c r="D38"/>
      <c r="E38" s="19"/>
      <c r="F38" s="55" t="s">
        <v>41</v>
      </c>
      <c r="G38" s="54"/>
      <c r="H38" s="54"/>
      <c r="I38" s="20"/>
    </row>
    <row r="39" spans="1:14" ht="14.65" customHeight="1">
      <c r="A39"/>
      <c r="B39"/>
      <c r="C39"/>
      <c r="D39"/>
      <c r="E39" s="19"/>
      <c r="F39" s="62" t="s">
        <v>42</v>
      </c>
      <c r="G39" s="54"/>
      <c r="H39" s="56">
        <f>(GRUNDUPPGIFTER!H23)+((SUMIFS(Tabell1[BELOPP],Tabell1[INTÄKT/UTGIFT],"Bankkonto_in"))-(SUMIFS(Tabell1[BELOPP],Tabell1[INTÄKT/UTGIFT],"Bankkonto_ut")))+((SUMIFS(Tabell1[BELOPP],Tabell1[INTÄKT/UTGIFT],"Insättning"))-(SUMIFS(Tabell1[BELOPP],Tabell1[INTÄKT/UTGIFT],"Uttag")))</f>
        <v>0</v>
      </c>
      <c r="I39" s="20"/>
    </row>
    <row r="40" spans="1:14" ht="14.65" customHeight="1">
      <c r="A40"/>
      <c r="B40"/>
      <c r="C40"/>
      <c r="D40"/>
      <c r="E40" s="19"/>
      <c r="F40" s="62" t="s">
        <v>43</v>
      </c>
      <c r="G40" s="54"/>
      <c r="H40" s="56">
        <f>(GRUNDUPPGIFTER!H25)+((SUMIFS(Tabell1[BELOPP],Tabell1[INTÄKT/UTGIFT],"Handkassa_in"))-(SUMIFS(Tabell1[BELOPP],Tabell1[INTÄKT/UTGIFT],"Handkassa_ut")))+((SUMIFS(Tabell1[BELOPP],Tabell1[INTÄKT/UTGIFT],"Uttag"))-(SUMIFS(Tabell1[BELOPP],Tabell1[INTÄKT/UTGIFT],"Insättning")))</f>
        <v>0</v>
      </c>
      <c r="I40" s="20"/>
      <c r="K40" s="25"/>
    </row>
    <row r="41" spans="1:14" ht="14.65" customHeight="1">
      <c r="A41"/>
      <c r="B41"/>
      <c r="C41"/>
      <c r="D41"/>
      <c r="E41" s="19"/>
      <c r="F41" s="23" t="s">
        <v>13</v>
      </c>
      <c r="G41" s="17"/>
      <c r="H41" s="18">
        <f>GRUNDUPPGIFTER!H27</f>
        <v>0</v>
      </c>
      <c r="I41" s="20"/>
    </row>
    <row r="42" spans="1:14" ht="14.65" customHeight="1">
      <c r="A42"/>
      <c r="B42"/>
      <c r="C42"/>
      <c r="D42"/>
      <c r="E42" s="19"/>
      <c r="F42" s="57" t="s">
        <v>44</v>
      </c>
      <c r="G42" s="54"/>
      <c r="H42" s="58">
        <f>H39+H40+H41</f>
        <v>0</v>
      </c>
      <c r="I42" s="20"/>
    </row>
    <row r="43" spans="1:14" ht="14.65" customHeight="1">
      <c r="A43"/>
      <c r="B43"/>
      <c r="C43"/>
      <c r="D43"/>
      <c r="E43" s="19"/>
      <c r="F43" s="54"/>
      <c r="G43" s="54"/>
      <c r="H43" s="54"/>
      <c r="I43" s="20"/>
    </row>
    <row r="44" spans="1:14" ht="14.65" customHeight="1">
      <c r="A44"/>
      <c r="B44"/>
      <c r="C44"/>
      <c r="D44"/>
      <c r="E44" s="19"/>
      <c r="F44" s="55" t="s">
        <v>14</v>
      </c>
      <c r="G44" s="54"/>
      <c r="H44" s="54"/>
      <c r="I44" s="20"/>
    </row>
    <row r="45" spans="1:14" ht="14.65" customHeight="1">
      <c r="A45"/>
      <c r="B45"/>
      <c r="C45"/>
      <c r="D45"/>
      <c r="E45" s="19"/>
      <c r="F45" s="23" t="s">
        <v>14</v>
      </c>
      <c r="G45" s="17"/>
      <c r="H45" s="18">
        <f>GRUNDUPPGIFTER!H29</f>
        <v>0</v>
      </c>
      <c r="I45" s="20"/>
      <c r="K45" s="25"/>
    </row>
    <row r="46" spans="1:14" ht="14.65" customHeight="1">
      <c r="A46"/>
      <c r="B46"/>
      <c r="C46"/>
      <c r="D46"/>
      <c r="E46" s="19"/>
      <c r="F46" s="57" t="s">
        <v>45</v>
      </c>
      <c r="G46" s="54"/>
      <c r="H46" s="58">
        <f>H45</f>
        <v>0</v>
      </c>
      <c r="I46" s="20"/>
    </row>
    <row r="47" spans="1:14" ht="14.65" customHeight="1">
      <c r="A47"/>
      <c r="B47"/>
      <c r="C47"/>
      <c r="D47"/>
      <c r="E47" s="19"/>
      <c r="F47" s="54"/>
      <c r="G47" s="54"/>
      <c r="H47" s="54"/>
      <c r="I47" s="20"/>
    </row>
    <row r="48" spans="1:14" ht="14.65" customHeight="1">
      <c r="A48"/>
      <c r="B48"/>
      <c r="C48"/>
      <c r="D48"/>
      <c r="E48" s="19"/>
      <c r="F48" s="59" t="s">
        <v>46</v>
      </c>
      <c r="G48" s="54"/>
      <c r="H48" s="67">
        <f>H42-H46</f>
        <v>0</v>
      </c>
      <c r="I48" s="20"/>
    </row>
    <row r="49" spans="1:9" ht="14.65" customHeight="1">
      <c r="A49"/>
      <c r="B49"/>
      <c r="C49"/>
      <c r="D49"/>
      <c r="E49" s="19"/>
      <c r="F49" s="59"/>
      <c r="G49" s="54"/>
      <c r="H49" s="67"/>
      <c r="I49" s="20"/>
    </row>
    <row r="50" spans="1:9" ht="14.65" customHeight="1">
      <c r="A50"/>
      <c r="B50"/>
      <c r="C50"/>
      <c r="D50"/>
      <c r="E50" s="19"/>
      <c r="F50" s="59"/>
      <c r="G50" s="54"/>
      <c r="H50" s="67"/>
      <c r="I50" s="20"/>
    </row>
    <row r="51" spans="1:9" ht="14.65" customHeight="1">
      <c r="A51"/>
      <c r="B51"/>
      <c r="C51"/>
      <c r="D51"/>
      <c r="E51" s="19"/>
      <c r="F51" s="54"/>
      <c r="G51" s="54"/>
      <c r="H51" s="54"/>
      <c r="I51" s="20"/>
    </row>
    <row r="52" spans="1:9" ht="14.65" customHeight="1">
      <c r="A52"/>
      <c r="B52"/>
      <c r="C52"/>
      <c r="D52"/>
      <c r="E52" s="19"/>
      <c r="F52" s="17"/>
      <c r="G52" s="17"/>
      <c r="H52" s="54"/>
      <c r="I52" s="20"/>
    </row>
    <row r="53" spans="1:9" ht="14.65" customHeight="1">
      <c r="A53"/>
      <c r="B53"/>
      <c r="C53"/>
      <c r="D53"/>
      <c r="E53" s="19"/>
      <c r="F53" s="63" t="str">
        <f>IF(ISBLANK(GRUNDUPPGIFTER!F16),"Ekonomiansvarig",GRUNDUPPGIFTER!F16&amp;", ekonomiansvarig")</f>
        <v>Ekonomiansvarig</v>
      </c>
      <c r="G53" s="54"/>
      <c r="H53" s="54"/>
      <c r="I53" s="20"/>
    </row>
    <row r="54" spans="1:9" ht="14.65" customHeight="1" thickBot="1">
      <c r="A54"/>
      <c r="B54"/>
      <c r="C54"/>
      <c r="D54"/>
      <c r="E54" s="21"/>
      <c r="F54" s="68"/>
      <c r="G54" s="69"/>
      <c r="H54" s="69"/>
      <c r="I54" s="22"/>
    </row>
    <row r="55" spans="1:9" ht="14.65" customHeight="1">
      <c r="A55"/>
      <c r="B55"/>
      <c r="C55"/>
      <c r="D55"/>
    </row>
    <row r="56" spans="1:9" ht="14.65" customHeight="1">
      <c r="A56"/>
      <c r="B56"/>
      <c r="C56"/>
      <c r="D56"/>
    </row>
    <row r="57" spans="1:9" ht="14.65" customHeight="1">
      <c r="A57"/>
      <c r="B57"/>
      <c r="C57"/>
      <c r="D57"/>
    </row>
    <row r="58" spans="1:9" ht="14.65" customHeight="1">
      <c r="A58"/>
      <c r="B58"/>
      <c r="C58"/>
      <c r="D58"/>
    </row>
    <row r="59" spans="1:9" ht="14.65" customHeight="1">
      <c r="A59"/>
      <c r="B59"/>
      <c r="C59"/>
      <c r="D59"/>
    </row>
    <row r="60" spans="1:9" ht="14.65" customHeight="1">
      <c r="A60"/>
      <c r="B60"/>
      <c r="C60"/>
      <c r="D60"/>
    </row>
    <row r="61" spans="1:9" ht="14.65" customHeight="1">
      <c r="A61"/>
      <c r="B61"/>
      <c r="C61"/>
      <c r="D61"/>
    </row>
    <row r="62" spans="1:9" ht="14.65" customHeight="1">
      <c r="A62"/>
      <c r="B62"/>
      <c r="C62"/>
      <c r="D62"/>
    </row>
  </sheetData>
  <sheetProtection algorithmName="SHA-512" hashValue="/NqcaEUe+C4lQh7SR5+zkDVkR0LliiO6FoDVJPFtfo5hFDY9fAlDbN9aVbK/ny7mv2IJoftzUjlSd+Ui1NIjzg==" saltValue="CarjPut1vEEk2XNNdi7aHw==" spinCount="100000" sheet="1" objects="1" scenarios="1" selectLockedCells="1"/>
  <mergeCells count="4">
    <mergeCell ref="E2:I4"/>
    <mergeCell ref="E5:I6"/>
    <mergeCell ref="F8:H10"/>
    <mergeCell ref="F35:H37"/>
  </mergeCells>
  <conditionalFormatting sqref="H34">
    <cfRule type="cellIs" dxfId="1" priority="1" operator="lessThan">
      <formula>0</formula>
    </cfRule>
    <cfRule type="cellIs" dxfId="0" priority="2" operator="greaterThan">
      <formula>0</formula>
    </cfRule>
  </conditionalFormatting>
  <pageMargins left="0.7" right="0.7" top="0.75" bottom="0.75" header="0.3" footer="0.3"/>
  <pageSetup paperSize="9" scale="86"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CD9078-FA50-47ED-932A-75DBB7A63397}">
  <dimension ref="A1:AC66"/>
  <sheetViews>
    <sheetView showGridLines="0" zoomScale="90" zoomScaleNormal="90" workbookViewId="0"/>
  </sheetViews>
  <sheetFormatPr defaultColWidth="8.7109375" defaultRowHeight="14.25" customHeight="1"/>
  <cols>
    <col min="1" max="3" width="9.28515625" style="2" customWidth="1"/>
    <col min="4" max="4" width="8.7109375" style="2" customWidth="1"/>
    <col min="5" max="19" width="10.140625" style="2" customWidth="1"/>
    <col min="20" max="20" width="8.7109375" style="2"/>
    <col min="21" max="21" width="26.42578125" style="2" bestFit="1" customWidth="1"/>
    <col min="22" max="22" width="12.28515625" style="2" bestFit="1" customWidth="1"/>
    <col min="23" max="23" width="8.7109375" style="2"/>
    <col min="24" max="25" width="8.7109375" style="2" customWidth="1"/>
    <col min="26" max="27" width="8.7109375" style="2"/>
    <col min="28" max="28" width="26.42578125" style="2" bestFit="1" customWidth="1"/>
    <col min="29" max="29" width="12.28515625" style="2" bestFit="1" customWidth="1"/>
    <col min="30" max="16384" width="8.7109375" style="2"/>
  </cols>
  <sheetData>
    <row r="1" spans="1:22" ht="14.25" customHeight="1">
      <c r="A1"/>
      <c r="B1"/>
      <c r="C1"/>
      <c r="D1"/>
      <c r="E1"/>
      <c r="F1"/>
    </row>
    <row r="2" spans="1:22" ht="14.25" customHeight="1">
      <c r="A2"/>
      <c r="B2"/>
      <c r="C2"/>
      <c r="D2"/>
      <c r="E2" s="99" t="s">
        <v>47</v>
      </c>
      <c r="F2" s="99"/>
      <c r="G2" s="99"/>
      <c r="H2" s="99"/>
      <c r="I2" s="99"/>
      <c r="J2" s="99"/>
      <c r="K2" s="99"/>
      <c r="L2" s="99"/>
      <c r="M2" s="99"/>
      <c r="N2" s="99"/>
      <c r="O2" s="99"/>
      <c r="P2" s="99"/>
      <c r="Q2" s="99"/>
      <c r="R2" s="99"/>
      <c r="S2" s="99"/>
      <c r="U2" s="43" t="s">
        <v>48</v>
      </c>
      <c r="V2" s="45"/>
    </row>
    <row r="3" spans="1:22" ht="14.25" customHeight="1">
      <c r="A3"/>
      <c r="B3"/>
      <c r="C3" s="26"/>
      <c r="D3" s="26"/>
      <c r="E3" s="99"/>
      <c r="F3" s="99"/>
      <c r="G3" s="99"/>
      <c r="H3" s="99"/>
      <c r="I3" s="99"/>
      <c r="J3" s="99"/>
      <c r="K3" s="99"/>
      <c r="L3" s="99"/>
      <c r="M3" s="99"/>
      <c r="N3" s="99"/>
      <c r="O3" s="99"/>
      <c r="P3" s="99"/>
      <c r="Q3" s="99"/>
      <c r="R3" s="99"/>
      <c r="S3" s="99"/>
      <c r="U3" s="32" t="s">
        <v>25</v>
      </c>
      <c r="V3" s="44">
        <f>(SUMIFS(Tabell1[BELOPP],Tabell1[KATEGORI],"Bidrag",Tabell1[INTÄKT/UTGIFT],"Bankkonto_in"))+(SUMIFS(Tabell1[BELOPP],Tabell1[KATEGORI],"Bidrag",Tabell1[INTÄKT/UTGIFT],"Handkassa_in"))</f>
        <v>0</v>
      </c>
    </row>
    <row r="4" spans="1:22" ht="14.25" customHeight="1">
      <c r="A4"/>
      <c r="B4"/>
      <c r="C4" s="26"/>
      <c r="D4" s="26"/>
      <c r="E4" s="99"/>
      <c r="F4" s="99"/>
      <c r="G4" s="99"/>
      <c r="H4" s="99"/>
      <c r="I4" s="99"/>
      <c r="J4" s="99"/>
      <c r="K4" s="99"/>
      <c r="L4" s="99"/>
      <c r="M4" s="99"/>
      <c r="N4" s="99"/>
      <c r="O4" s="99"/>
      <c r="P4" s="99"/>
      <c r="Q4" s="99"/>
      <c r="R4" s="99"/>
      <c r="S4" s="99"/>
      <c r="U4" s="32" t="s">
        <v>49</v>
      </c>
      <c r="V4" s="33">
        <f>(SUMIFS(Tabell1[BELOPP],Tabell1[KATEGORI],"Bidrag från Sveriges Elevkårer",Tabell1[INTÄKT/UTGIFT],"Bankkonto_in"))+(SUMIFS(Tabell1[BELOPP],Tabell1[KATEGORI],"Bidrag från Sveriges Elevkårer",Tabell1[INTÄKT/UTGIFT],"Handkassa_in"))</f>
        <v>0</v>
      </c>
    </row>
    <row r="5" spans="1:22" ht="14.25" customHeight="1">
      <c r="A5"/>
      <c r="B5"/>
      <c r="C5" s="26"/>
      <c r="D5" s="26"/>
      <c r="E5" s="99"/>
      <c r="F5" s="99"/>
      <c r="G5" s="99"/>
      <c r="H5" s="99"/>
      <c r="I5" s="99"/>
      <c r="J5" s="99"/>
      <c r="K5" s="99"/>
      <c r="L5" s="99"/>
      <c r="M5" s="99"/>
      <c r="N5" s="99"/>
      <c r="O5" s="99"/>
      <c r="P5" s="99"/>
      <c r="Q5" s="99"/>
      <c r="R5" s="99"/>
      <c r="S5" s="99"/>
      <c r="U5" s="34" t="s">
        <v>27</v>
      </c>
      <c r="V5" s="33">
        <f>(SUMIFS(Tabell1[BELOPP],Tabell1[KATEGORI],"Bildning",Tabell1[INTÄKT/UTGIFT],"Bankkonto_in"))+(SUMIFS(Tabell1[BELOPP],Tabell1[KATEGORI],"Bildning",Tabell1[INTÄKT/UTGIFT],"Handkassa_in"))</f>
        <v>0</v>
      </c>
    </row>
    <row r="6" spans="1:22" ht="14.25" customHeight="1">
      <c r="A6"/>
      <c r="B6"/>
      <c r="C6" s="26"/>
      <c r="D6" s="26"/>
      <c r="E6" s="99"/>
      <c r="F6" s="99"/>
      <c r="G6" s="99"/>
      <c r="H6" s="99"/>
      <c r="I6" s="99"/>
      <c r="J6" s="99"/>
      <c r="K6" s="99"/>
      <c r="L6" s="99"/>
      <c r="M6" s="99"/>
      <c r="N6" s="99"/>
      <c r="O6" s="99"/>
      <c r="P6" s="99"/>
      <c r="Q6" s="99"/>
      <c r="R6" s="99"/>
      <c r="S6" s="99"/>
      <c r="U6" s="32" t="s">
        <v>28</v>
      </c>
      <c r="V6" s="33">
        <f>(SUMIFS(Tabell1[BELOPP],Tabell1[KATEGORI],"Event",Tabell1[INTÄKT/UTGIFT],"Bankkonto_in"))+(SUMIFS(Tabell1[BELOPP],Tabell1[KATEGORI],"Event",Tabell1[INTÄKT/UTGIFT],"Handkassa_in"))</f>
        <v>0</v>
      </c>
    </row>
    <row r="7" spans="1:22" ht="14.25" customHeight="1">
      <c r="A7"/>
      <c r="B7"/>
      <c r="C7"/>
      <c r="D7"/>
      <c r="E7" s="12"/>
      <c r="F7" s="12"/>
      <c r="G7" s="12"/>
      <c r="H7" s="12"/>
      <c r="I7" s="12"/>
      <c r="J7" s="12"/>
      <c r="K7" s="12"/>
      <c r="L7" s="5"/>
      <c r="M7" s="5"/>
      <c r="N7" s="5"/>
      <c r="O7" s="5"/>
      <c r="P7" s="5"/>
      <c r="Q7" s="5"/>
      <c r="R7" s="5"/>
      <c r="S7" s="5"/>
      <c r="U7" s="32" t="s">
        <v>29</v>
      </c>
      <c r="V7" s="33">
        <f>(SUMIFS(Tabell1[BELOPP],Tabell1[KATEGORI],"Lobbying",Tabell1[INTÄKT/UTGIFT],"Bankkonto_in"))+(SUMIFS(Tabell1[BELOPP],Tabell1[KATEGORI],"Lobbying",Tabell1[INTÄKT/UTGIFT],"Handkassa_in"))</f>
        <v>0</v>
      </c>
    </row>
    <row r="8" spans="1:22" ht="14.25" customHeight="1">
      <c r="A8"/>
      <c r="B8"/>
      <c r="C8"/>
      <c r="D8"/>
      <c r="E8" s="13"/>
      <c r="F8" s="117" t="s">
        <v>50</v>
      </c>
      <c r="G8" s="117"/>
      <c r="H8" s="117"/>
      <c r="I8" s="117"/>
      <c r="J8" s="117"/>
      <c r="K8" s="117"/>
      <c r="L8" s="5"/>
      <c r="M8" s="117" t="s">
        <v>51</v>
      </c>
      <c r="N8" s="117"/>
      <c r="O8" s="117"/>
      <c r="P8" s="117"/>
      <c r="Q8" s="117"/>
      <c r="R8" s="117"/>
      <c r="S8" s="5"/>
      <c r="U8" s="32" t="s">
        <v>30</v>
      </c>
      <c r="V8" s="33">
        <f>(SUMIFS(Tabell1[BELOPP],Tabell1[KATEGORI],"Medlemsavgift",Tabell1[INTÄKT/UTGIFT],"Bankkonto_in"))+(SUMIFS(Tabell1[BELOPP],Tabell1[KATEGORI],"Medlemsavgift",Tabell1[INTÄKT/UTGIFT],"Handkassa_in"))</f>
        <v>0</v>
      </c>
    </row>
    <row r="9" spans="1:22" ht="14.25" customHeight="1">
      <c r="A9"/>
      <c r="B9"/>
      <c r="C9"/>
      <c r="D9"/>
      <c r="E9" s="13"/>
      <c r="F9" s="118" t="str">
        <f>IF(ISBLANK(BOKFÖRING!E2),"Intäkter: 0,00 kr","Intäkter: "&amp;TEXT((SUMIFS(Tabell1[BELOPP],Tabell1[INTÄKT/UTGIFT],"*_in*")),"# ##0,00 kr"))</f>
        <v>Intäkter: 0,00 kr</v>
      </c>
      <c r="G9" s="118"/>
      <c r="H9" s="118"/>
      <c r="I9" s="118"/>
      <c r="J9" s="118"/>
      <c r="K9" s="118"/>
      <c r="L9" s="5"/>
      <c r="M9" s="118" t="str">
        <f>IF(ISBLANK(BOKFÖRING!E2),"Bankkonto: "&amp;TEXT(GRUNDUPPGIFTER!H23,"# ##0,00 kr"),"Bankkonto: "&amp;TEXT((GRUNDUPPGIFTER!H23)+((SUMIFS(Tabell1[BELOPP],Tabell1[INTÄKT/UTGIFT],"Bankkonto_in"))-(SUMIFS(Tabell1[BELOPP],Tabell1[INTÄKT/UTGIFT],"Bankkonto_ut")))+((SUMIFS(Tabell1[BELOPP],Tabell1[INTÄKT/UTGIFT],"Insättning"))-(SUMIFS(Tabell1[BELOPP],Tabell1[INTÄKT/UTGIFT],"Uttag"))),"# ##0,00 kr"))</f>
        <v>Bankkonto: 0,00 kr</v>
      </c>
      <c r="N9" s="118"/>
      <c r="O9" s="118"/>
      <c r="P9" s="118"/>
      <c r="Q9" s="118"/>
      <c r="R9" s="118"/>
      <c r="S9" s="5"/>
      <c r="U9" s="32" t="s">
        <v>31</v>
      </c>
      <c r="V9" s="33">
        <f>(SUMIFS(Tabell1[BELOPP],Tabell1[KATEGORI],"Service",Tabell1[INTÄKT/UTGIFT],"Bankkonto_in"))+(SUMIFS(Tabell1[BELOPP],Tabell1[KATEGORI],"Service",Tabell1[INTÄKT/UTGIFT],"Handkassa_in"))</f>
        <v>0</v>
      </c>
    </row>
    <row r="10" spans="1:22" ht="14.25" customHeight="1" thickBot="1">
      <c r="A10"/>
      <c r="B10"/>
      <c r="C10"/>
      <c r="D10"/>
      <c r="E10" s="13"/>
      <c r="F10" s="119" t="str">
        <f>IF(ISBLANK(BOKFÖRING!E2),"Utgifter: 0,00 kr","Utgifter: "&amp;TEXT((SUMIFS(Tabell1[BELOPP],Tabell1[INTÄKT/UTGIFT],"*_ut*")),"# ##0,00 kr"))</f>
        <v>Utgifter: 0,00 kr</v>
      </c>
      <c r="G10" s="119"/>
      <c r="H10" s="119"/>
      <c r="I10" s="119"/>
      <c r="J10" s="119"/>
      <c r="K10" s="119"/>
      <c r="L10" s="5"/>
      <c r="M10" s="119" t="str">
        <f>IF(ISBLANK(BOKFÖRING!E2),"Handkassa: "&amp;TEXT(GRUNDUPPGIFTER!H25,"# ##0,00 kr"),"Handkassa: "&amp;TEXT((GRUNDUPPGIFTER!H25)+((SUMIFS(Tabell1[BELOPP],Tabell1[INTÄKT/UTGIFT],"Handkassa_in"))-(SUMIFS(Tabell1[BELOPP],Tabell1[INTÄKT/UTGIFT],"Handkassa_ut")))+((SUMIFS(Tabell1[BELOPP],Tabell1[INTÄKT/UTGIFT],"Uttag"))-(SUMIFS(Tabell1[BELOPP],Tabell1[INTÄKT/UTGIFT],"Insättning"))),"# ##0,00 kr"))</f>
        <v>Handkassa: 0,00 kr</v>
      </c>
      <c r="N10" s="119"/>
      <c r="O10" s="119"/>
      <c r="P10" s="119"/>
      <c r="Q10" s="119"/>
      <c r="R10" s="119"/>
      <c r="S10" s="5"/>
      <c r="U10" s="35" t="s">
        <v>32</v>
      </c>
      <c r="V10" s="36">
        <f>(SUMIFS(Tabell1[BELOPP],Tabell1[KATEGORI],"Övrigt",Tabell1[INTÄKT/UTGIFT],"Bankkonto_in"))+(SUMIFS(Tabell1[BELOPP],Tabell1[KATEGORI],"Övrigt",Tabell1[INTÄKT/UTGIFT],"Handkassa_in"))</f>
        <v>0</v>
      </c>
    </row>
    <row r="11" spans="1:22" ht="14.25" customHeight="1">
      <c r="A11"/>
      <c r="B11"/>
      <c r="C11"/>
      <c r="D11"/>
      <c r="E11" s="13"/>
      <c r="F11" s="118" t="str">
        <f>IF(ISBLANK(BOKFÖRING!E2),"Resultat: 0,00 kr","Resultat: "&amp;TEXT((SUMIFS(Tabell1[BELOPP],Tabell1[INTÄKT/UTGIFT],"*_in*"))-(SUMIFS(Tabell1[BELOPP],Tabell1[INTÄKT/UTGIFT],"*_ut*")),"# ##0,00 kr"))</f>
        <v>Resultat: 0,00 kr</v>
      </c>
      <c r="G11" s="118"/>
      <c r="H11" s="118"/>
      <c r="I11" s="118"/>
      <c r="J11" s="118"/>
      <c r="K11" s="118"/>
      <c r="L11" s="5"/>
      <c r="M11" s="120" t="str">
        <f>IF(ISBLANK(B17&amp;B18&amp;B19&amp;16),"Summa:","Summa: "&amp;TEXT((GRUNDUPPGIFTER!H23+GRUNDUPPGIFTER!H25)+(SUMIFS(Tabell1[BELOPP],Tabell1[INTÄKT/UTGIFT],"*_in*"))-(SUMIFS(Tabell1[BELOPP],Tabell1[INTÄKT/UTGIFT],"*_ut*")),"# ##0,00 kr"))</f>
        <v>Summa: 0,00 kr</v>
      </c>
      <c r="N11" s="120"/>
      <c r="O11" s="120"/>
      <c r="P11" s="120"/>
      <c r="Q11" s="120"/>
      <c r="R11" s="120"/>
      <c r="S11" s="5"/>
      <c r="U11" s="37" t="s">
        <v>52</v>
      </c>
      <c r="V11" s="38">
        <f>V3+V4+V5+V6+V7+V8+V9+V10</f>
        <v>0</v>
      </c>
    </row>
    <row r="12" spans="1:22" ht="14.25" customHeight="1">
      <c r="A12"/>
      <c r="B12"/>
      <c r="C12"/>
      <c r="D12"/>
      <c r="E12" s="13"/>
      <c r="F12" s="51"/>
      <c r="G12" s="51"/>
      <c r="H12" s="51"/>
      <c r="I12" s="51"/>
      <c r="J12" s="51"/>
      <c r="K12" s="51"/>
      <c r="L12" s="5"/>
      <c r="M12" s="5"/>
      <c r="N12" s="5"/>
      <c r="O12" s="5"/>
      <c r="P12" s="5"/>
      <c r="Q12" s="5"/>
      <c r="R12" s="5"/>
      <c r="S12" s="5"/>
    </row>
    <row r="13" spans="1:22" ht="14.25" customHeight="1">
      <c r="A13"/>
      <c r="B13"/>
      <c r="C13"/>
      <c r="D13"/>
      <c r="E13" s="13"/>
      <c r="F13" s="13"/>
      <c r="G13" s="13"/>
      <c r="H13" s="13"/>
      <c r="I13" s="13"/>
      <c r="J13" s="13"/>
      <c r="K13" s="13"/>
      <c r="L13" s="5"/>
      <c r="M13" s="5"/>
      <c r="N13" s="5"/>
      <c r="O13" s="5"/>
      <c r="P13" s="5"/>
      <c r="Q13" s="5"/>
      <c r="R13" s="5"/>
      <c r="S13" s="5"/>
      <c r="U13" s="41" t="s">
        <v>53</v>
      </c>
      <c r="V13" s="17"/>
    </row>
    <row r="14" spans="1:22" ht="14.25" customHeight="1">
      <c r="A14"/>
      <c r="B14"/>
      <c r="C14"/>
      <c r="D14"/>
      <c r="U14" s="27" t="s">
        <v>35</v>
      </c>
      <c r="V14" s="42">
        <f>(SUMIFS(Tabell1[BELOPP],Tabell1[KATEGORI],"Bidrag till föreningar",Tabell1[INTÄKT/UTGIFT],"Bankkonto_ut"))+(SUMIFS(Tabell1[BELOPP],Tabell1[KATEGORI],"Bidrag till föreningar",Tabell1[INTÄKT/UTGIFT],"Handkassa_ut"))</f>
        <v>0</v>
      </c>
    </row>
    <row r="15" spans="1:22" ht="14.25" customHeight="1">
      <c r="A15"/>
      <c r="B15"/>
      <c r="C15"/>
      <c r="D15"/>
      <c r="U15" s="27" t="s">
        <v>27</v>
      </c>
      <c r="V15" s="28">
        <f>(SUMIFS(Tabell1[BELOPP],Tabell1[KATEGORI],"Bildning",Tabell1[INTÄKT/UTGIFT],"Bankkonto_ut"))+(SUMIFS(Tabell1[BELOPP],Tabell1[KATEGORI],"Bildning",Tabell1[INTÄKT/UTGIFT],"Handkassa_ut"))</f>
        <v>0</v>
      </c>
    </row>
    <row r="16" spans="1:22" ht="14.25" customHeight="1">
      <c r="A16"/>
      <c r="B16"/>
      <c r="C16"/>
      <c r="D16"/>
      <c r="U16" s="27" t="s">
        <v>28</v>
      </c>
      <c r="V16" s="28">
        <f>(SUMIFS(Tabell1[BELOPP],Tabell1[KATEGORI],"Event",Tabell1[INTÄKT/UTGIFT],"Bankkonto_ut"))+(SUMIFS(Tabell1[BELOPP],Tabell1[KATEGORI],"Event",Tabell1[INTÄKT/UTGIFT],"Handkassa_ut"))</f>
        <v>0</v>
      </c>
    </row>
    <row r="17" spans="1:29" ht="14.25" customHeight="1">
      <c r="A17"/>
      <c r="B17"/>
      <c r="C17"/>
      <c r="D17"/>
      <c r="U17" s="27" t="s">
        <v>36</v>
      </c>
      <c r="V17" s="28">
        <f>(SUMIFS(Tabell1[BELOPP],Tabell1[KATEGORI],"Kårrum",Tabell1[INTÄKT/UTGIFT],"Bankkonto_ut"))+(SUMIFS(Tabell1[BELOPP],Tabell1[KATEGORI],"Kårrum",Tabell1[INTÄKT/UTGIFT],"Handkassa_ut"))</f>
        <v>0</v>
      </c>
    </row>
    <row r="18" spans="1:29" ht="14.25" customHeight="1">
      <c r="A18"/>
      <c r="B18"/>
      <c r="C18"/>
      <c r="D18"/>
      <c r="U18" s="27" t="s">
        <v>29</v>
      </c>
      <c r="V18" s="28">
        <f>(SUMIFS(Tabell1[BELOPP],Tabell1[KATEGORI],"Lobbying",Tabell1[INTÄKT/UTGIFT],"Bankkonto_ut"))+(SUMIFS(Tabell1[BELOPP],Tabell1[KATEGORI],"Lobbying",Tabell1[INTÄKT/UTGIFT],"Handkassa_ut"))</f>
        <v>0</v>
      </c>
    </row>
    <row r="19" spans="1:29" ht="14.25" customHeight="1">
      <c r="A19"/>
      <c r="B19"/>
      <c r="C19"/>
      <c r="D19"/>
      <c r="U19" s="27" t="s">
        <v>37</v>
      </c>
      <c r="V19" s="28">
        <f>(SUMIFS(Tabell1[BELOPP],Tabell1[KATEGORI],"Resor",Tabell1[INTÄKT/UTGIFT],"Bankkonto_ut"))+(SUMIFS(Tabell1[BELOPP],Tabell1[KATEGORI],"Resor",Tabell1[INTÄKT/UTGIFT],"Handkassa_ut"))</f>
        <v>0</v>
      </c>
    </row>
    <row r="20" spans="1:29" ht="14.25" customHeight="1">
      <c r="A20"/>
      <c r="B20"/>
      <c r="C20"/>
      <c r="D20"/>
      <c r="U20" s="27" t="s">
        <v>31</v>
      </c>
      <c r="V20" s="28">
        <f>(SUMIFS(Tabell1[BELOPP],Tabell1[KATEGORI],"Service",Tabell1[INTÄKT/UTGIFT],"Bankkonto_ut"))+(SUMIFS(Tabell1[BELOPP],Tabell1[KATEGORI],"Service",Tabell1[INTÄKT/UTGIFT],"Handkassa_ut"))</f>
        <v>0</v>
      </c>
    </row>
    <row r="21" spans="1:29" ht="14.25" customHeight="1" thickBot="1">
      <c r="A21"/>
      <c r="B21"/>
      <c r="C21"/>
      <c r="D21"/>
      <c r="U21" s="30" t="s">
        <v>32</v>
      </c>
      <c r="V21" s="31">
        <f>(SUMIFS(Tabell1[BELOPP],Tabell1[KATEGORI],"Övrigt",Tabell1[INTÄKT/UTGIFT],"Bankkonto_ut"))+(SUMIFS(Tabell1[BELOPP],Tabell1[KATEGORI],"Övrigt",Tabell1[INTÄKT/UTGIFT],"Handkassa_ut"))</f>
        <v>0</v>
      </c>
    </row>
    <row r="22" spans="1:29" ht="14.25" customHeight="1">
      <c r="A22"/>
      <c r="B22"/>
      <c r="C22"/>
      <c r="D22"/>
      <c r="U22" s="39" t="s">
        <v>52</v>
      </c>
      <c r="V22" s="40">
        <f>V14+V15+V16+V17+V18+V19+V20+V21</f>
        <v>0</v>
      </c>
    </row>
    <row r="23" spans="1:29" ht="14.25" customHeight="1">
      <c r="A23"/>
      <c r="B23"/>
      <c r="C23"/>
      <c r="D23"/>
      <c r="E23"/>
      <c r="F23"/>
      <c r="AB23" s="65"/>
      <c r="AC23" s="66"/>
    </row>
    <row r="24" spans="1:29" ht="14.25" customHeight="1">
      <c r="A24"/>
      <c r="B24"/>
      <c r="C24"/>
      <c r="D24"/>
      <c r="E24"/>
      <c r="F24"/>
      <c r="U24" s="46" t="s">
        <v>54</v>
      </c>
      <c r="V24" s="47" t="s">
        <v>24</v>
      </c>
    </row>
    <row r="25" spans="1:29" ht="14.25" customHeight="1">
      <c r="A25"/>
      <c r="B25"/>
      <c r="C25"/>
      <c r="D25"/>
      <c r="U25" s="29" t="s">
        <v>55</v>
      </c>
      <c r="V25" s="49">
        <f>SUMIFS(Tabell1[BELOPP],Tabell1[INTÄKT/UTGIFT],"*_in*",Tabell1[DATUM],"&gt;=01-01",Tabell1[DATUM],"&lt;=01-31")</f>
        <v>0</v>
      </c>
    </row>
    <row r="26" spans="1:29" ht="14.25" customHeight="1">
      <c r="A26"/>
      <c r="B26"/>
      <c r="C26"/>
      <c r="D26"/>
      <c r="H26" s="4"/>
      <c r="U26" s="29" t="s">
        <v>56</v>
      </c>
      <c r="V26" s="49">
        <f>SUMIFS(Tabell1[BELOPP],Tabell1[INTÄKT/UTGIFT],"*_in*",Tabell1[DATUM],"&gt;=02-01",Tabell1[DATUM],"&lt;=02-28")</f>
        <v>0</v>
      </c>
    </row>
    <row r="27" spans="1:29" ht="14.25" customHeight="1">
      <c r="A27"/>
      <c r="B27"/>
      <c r="C27"/>
      <c r="D27"/>
      <c r="H27" s="4"/>
      <c r="U27" s="29" t="s">
        <v>57</v>
      </c>
      <c r="V27" s="49">
        <f>SUMIFS(Tabell1[BELOPP],Tabell1[INTÄKT/UTGIFT],"*_in*",Tabell1[DATUM],"&gt;=03-01",Tabell1[DATUM],"&lt;=03-31")</f>
        <v>0</v>
      </c>
    </row>
    <row r="28" spans="1:29" ht="14.25" customHeight="1">
      <c r="A28"/>
      <c r="B28"/>
      <c r="C28"/>
      <c r="D28"/>
      <c r="H28" s="4"/>
      <c r="U28" s="29" t="s">
        <v>58</v>
      </c>
      <c r="V28" s="49">
        <f>SUMIFS(Tabell1[BELOPP],Tabell1[INTÄKT/UTGIFT],"*_in*",Tabell1[DATUM],"&gt;=04-01",Tabell1[DATUM],"&lt;=04-30")</f>
        <v>0</v>
      </c>
    </row>
    <row r="29" spans="1:29" ht="14.25" customHeight="1">
      <c r="A29"/>
      <c r="B29"/>
      <c r="C29"/>
      <c r="D29"/>
      <c r="H29" s="4"/>
      <c r="U29" s="29" t="s">
        <v>59</v>
      </c>
      <c r="V29" s="49">
        <f>SUMIFS(Tabell1[BELOPP],Tabell1[INTÄKT/UTGIFT],"*_in*",Tabell1[DATUM],"&gt;=05-01",Tabell1[DATUM],"&lt;=05-31")</f>
        <v>0</v>
      </c>
    </row>
    <row r="30" spans="1:29" ht="14.25" customHeight="1">
      <c r="A30"/>
      <c r="B30"/>
      <c r="C30"/>
      <c r="D30"/>
      <c r="H30" s="4"/>
      <c r="U30" s="29" t="s">
        <v>60</v>
      </c>
      <c r="V30" s="49">
        <f>SUMIFS(Tabell1[BELOPP],Tabell1[INTÄKT/UTGIFT],"*_in*",Tabell1[DATUM],"&gt;=06-01",Tabell1[DATUM],"&lt;=06-30")</f>
        <v>0</v>
      </c>
    </row>
    <row r="31" spans="1:29" ht="14.25" customHeight="1">
      <c r="A31"/>
      <c r="B31"/>
      <c r="C31"/>
      <c r="D31"/>
      <c r="H31" s="4"/>
      <c r="U31" s="29" t="s">
        <v>61</v>
      </c>
      <c r="V31" s="49">
        <f>SUMIFS(Tabell1[BELOPP],Tabell1[INTÄKT/UTGIFT],"*_in*",Tabell1[DATUM],"&gt;=07-01",Tabell1[DATUM],"&lt;=07-31")</f>
        <v>0</v>
      </c>
    </row>
    <row r="32" spans="1:29" ht="14.25" customHeight="1">
      <c r="A32"/>
      <c r="B32"/>
      <c r="C32"/>
      <c r="D32"/>
      <c r="H32" s="4"/>
      <c r="U32" s="29" t="s">
        <v>62</v>
      </c>
      <c r="V32" s="49">
        <f>SUMIFS(Tabell1[BELOPP],Tabell1[INTÄKT/UTGIFT],"*_in*",Tabell1[DATUM],"&gt;=08-01",Tabell1[DATUM],"&lt;=08-31")</f>
        <v>0</v>
      </c>
    </row>
    <row r="33" spans="1:22" ht="14.25" customHeight="1">
      <c r="A33"/>
      <c r="B33"/>
      <c r="C33"/>
      <c r="D33"/>
      <c r="H33" s="4"/>
      <c r="U33" s="29" t="s">
        <v>63</v>
      </c>
      <c r="V33" s="49">
        <f>SUMIFS(Tabell1[BELOPP],Tabell1[INTÄKT/UTGIFT],"*_in*",Tabell1[DATUM],"&gt;=09-01",Tabell1[DATUM],"&lt;=09-30")</f>
        <v>0</v>
      </c>
    </row>
    <row r="34" spans="1:22" ht="14.25" customHeight="1">
      <c r="A34"/>
      <c r="B34"/>
      <c r="C34"/>
      <c r="D34"/>
      <c r="H34" s="4"/>
      <c r="U34" s="29" t="s">
        <v>64</v>
      </c>
      <c r="V34" s="49">
        <f>SUMIFS(Tabell1[BELOPP],Tabell1[INTÄKT/UTGIFT],"*_in*",Tabell1[DATUM],"&gt;=10-01",Tabell1[DATUM],"&lt;=10-31")</f>
        <v>0</v>
      </c>
    </row>
    <row r="35" spans="1:22" ht="14.25" customHeight="1">
      <c r="A35"/>
      <c r="B35"/>
      <c r="C35"/>
      <c r="D35"/>
      <c r="H35" s="4"/>
      <c r="U35" s="29" t="s">
        <v>65</v>
      </c>
      <c r="V35" s="49">
        <f>SUMIFS(Tabell1[BELOPP],Tabell1[INTÄKT/UTGIFT],"*_in*",Tabell1[DATUM],"&gt;=11-01",Tabell1[DATUM],"&lt;=11-30")</f>
        <v>0</v>
      </c>
    </row>
    <row r="36" spans="1:22" ht="14.25" customHeight="1">
      <c r="A36"/>
      <c r="B36"/>
      <c r="C36"/>
      <c r="D36"/>
      <c r="H36" s="4"/>
      <c r="U36" s="48" t="s">
        <v>66</v>
      </c>
      <c r="V36" s="50">
        <f>SUMIFS(Tabell1[BELOPP],Tabell1[INTÄKT/UTGIFT],"*_in*",Tabell1[DATUM],"&gt;=12-01",Tabell1[DATUM],"&lt;=12-31")</f>
        <v>0</v>
      </c>
    </row>
    <row r="37" spans="1:22" ht="14.25" customHeight="1">
      <c r="A37"/>
      <c r="B37"/>
      <c r="C37"/>
      <c r="D37"/>
      <c r="H37" s="4"/>
    </row>
    <row r="38" spans="1:22" ht="14.25" customHeight="1">
      <c r="A38"/>
      <c r="B38"/>
      <c r="C38"/>
      <c r="D38"/>
      <c r="E38"/>
      <c r="F38"/>
      <c r="U38" s="46" t="s">
        <v>54</v>
      </c>
      <c r="V38" s="47" t="s">
        <v>34</v>
      </c>
    </row>
    <row r="39" spans="1:22" ht="14.25" customHeight="1">
      <c r="A39"/>
      <c r="B39"/>
      <c r="C39"/>
      <c r="D39"/>
      <c r="U39" s="29" t="s">
        <v>55</v>
      </c>
      <c r="V39" s="49">
        <f>SUMIFS(Tabell1[BELOPP],Tabell1[INTÄKT/UTGIFT],"*_ut*",Tabell1[DATUM],"&gt;=01-01",Tabell1[DATUM],"&lt;=01-31")</f>
        <v>0</v>
      </c>
    </row>
    <row r="40" spans="1:22" ht="14.25" customHeight="1">
      <c r="A40"/>
      <c r="B40"/>
      <c r="C40"/>
      <c r="D40"/>
      <c r="U40" s="29" t="s">
        <v>56</v>
      </c>
      <c r="V40" s="49">
        <f>SUMIFS(Tabell1[BELOPP],Tabell1[INTÄKT/UTGIFT],"*_ut*",Tabell1[DATUM],"&gt;=02-01",Tabell1[DATUM],"&lt;=02-28")</f>
        <v>0</v>
      </c>
    </row>
    <row r="41" spans="1:22" ht="14.25" customHeight="1">
      <c r="A41"/>
      <c r="B41"/>
      <c r="C41"/>
      <c r="D41"/>
      <c r="U41" s="29" t="s">
        <v>57</v>
      </c>
      <c r="V41" s="49">
        <f>SUMIFS(Tabell1[BELOPP],Tabell1[INTÄKT/UTGIFT],"*_ut*",Tabell1[DATUM],"&gt;=03-01",Tabell1[DATUM],"&lt;=03-31")</f>
        <v>0</v>
      </c>
    </row>
    <row r="42" spans="1:22" ht="14.25" customHeight="1">
      <c r="A42"/>
      <c r="B42"/>
      <c r="C42"/>
      <c r="D42"/>
      <c r="U42" s="29" t="s">
        <v>58</v>
      </c>
      <c r="V42" s="49">
        <f>SUMIFS(Tabell1[BELOPP],Tabell1[INTÄKT/UTGIFT],"*_ut*",Tabell1[DATUM],"&gt;=04-01",Tabell1[DATUM],"&lt;=04-30")</f>
        <v>0</v>
      </c>
    </row>
    <row r="43" spans="1:22" ht="14.25" customHeight="1">
      <c r="A43"/>
      <c r="B43"/>
      <c r="C43"/>
      <c r="D43"/>
      <c r="U43" s="29" t="s">
        <v>59</v>
      </c>
      <c r="V43" s="49">
        <f>SUMIFS(Tabell1[BELOPP],Tabell1[INTÄKT/UTGIFT],"*_ut*",Tabell1[DATUM],"&gt;=05-01",Tabell1[DATUM],"&lt;=05-31")</f>
        <v>0</v>
      </c>
    </row>
    <row r="44" spans="1:22" ht="14.25" customHeight="1">
      <c r="A44"/>
      <c r="B44"/>
      <c r="C44"/>
      <c r="D44"/>
      <c r="U44" s="29" t="s">
        <v>60</v>
      </c>
      <c r="V44" s="49">
        <f>SUMIFS(Tabell1[BELOPP],Tabell1[INTÄKT/UTGIFT],"*_ut*",Tabell1[DATUM],"&gt;=06-01",Tabell1[DATUM],"&lt;=06-30")</f>
        <v>0</v>
      </c>
    </row>
    <row r="45" spans="1:22" ht="14.25" customHeight="1">
      <c r="A45"/>
      <c r="B45"/>
      <c r="C45"/>
      <c r="D45"/>
      <c r="U45" s="29" t="s">
        <v>61</v>
      </c>
      <c r="V45" s="49">
        <f>SUMIFS(Tabell1[BELOPP],Tabell1[INTÄKT/UTGIFT],"*_ut*",Tabell1[DATUM],"&gt;=07-01",Tabell1[DATUM],"&lt;=07-31")</f>
        <v>0</v>
      </c>
    </row>
    <row r="46" spans="1:22" ht="14.25" customHeight="1">
      <c r="A46"/>
      <c r="B46"/>
      <c r="C46"/>
      <c r="D46"/>
      <c r="U46" s="29" t="s">
        <v>62</v>
      </c>
      <c r="V46" s="49">
        <f>SUMIFS(Tabell1[BELOPP],Tabell1[INTÄKT/UTGIFT],"*_ut*",Tabell1[DATUM],"&gt;=08-01",Tabell1[DATUM],"&lt;=08-31")</f>
        <v>0</v>
      </c>
    </row>
    <row r="47" spans="1:22" ht="14.25" customHeight="1">
      <c r="A47"/>
      <c r="B47"/>
      <c r="C47"/>
      <c r="D47"/>
      <c r="U47" s="29" t="s">
        <v>63</v>
      </c>
      <c r="V47" s="49">
        <f>SUMIFS(Tabell1[BELOPP],Tabell1[INTÄKT/UTGIFT],"*_ut*",Tabell1[DATUM],"&gt;=09-01",Tabell1[DATUM],"&lt;=09-30")</f>
        <v>0</v>
      </c>
    </row>
    <row r="48" spans="1:22" ht="14.25" customHeight="1">
      <c r="A48"/>
      <c r="B48"/>
      <c r="C48"/>
      <c r="D48"/>
      <c r="U48" s="29" t="s">
        <v>64</v>
      </c>
      <c r="V48" s="49">
        <f>SUMIFS(Tabell1[BELOPP],Tabell1[INTÄKT/UTGIFT],"*_ut*",Tabell1[DATUM],"&gt;=10-01",Tabell1[DATUM],"&lt;=10-31")</f>
        <v>0</v>
      </c>
    </row>
    <row r="49" spans="1:22" ht="14.25" customHeight="1">
      <c r="A49"/>
      <c r="B49"/>
      <c r="C49"/>
      <c r="D49"/>
      <c r="U49" s="29" t="s">
        <v>65</v>
      </c>
      <c r="V49" s="49">
        <f>SUMIFS(Tabell1[BELOPP],Tabell1[INTÄKT/UTGIFT],"*_ut*",Tabell1[DATUM],"&gt;=11-01",Tabell1[DATUM],"&lt;=11-30")</f>
        <v>0</v>
      </c>
    </row>
    <row r="50" spans="1:22" ht="14.25" customHeight="1">
      <c r="A50"/>
      <c r="B50"/>
      <c r="C50"/>
      <c r="D50"/>
      <c r="U50" s="48" t="s">
        <v>66</v>
      </c>
      <c r="V50" s="50">
        <f>SUMIFS(Tabell1[BELOPP],Tabell1[INTÄKT/UTGIFT],"*_ut*",Tabell1[DATUM],"&gt;=12-01",Tabell1[DATUM],"&lt;=12-31")</f>
        <v>0</v>
      </c>
    </row>
    <row r="51" spans="1:22" ht="14.25" customHeight="1">
      <c r="A51"/>
      <c r="B51"/>
      <c r="C51"/>
      <c r="D51"/>
    </row>
    <row r="52" spans="1:22" ht="14.25" customHeight="1">
      <c r="A52"/>
      <c r="B52"/>
      <c r="C52"/>
      <c r="D52"/>
      <c r="E52"/>
      <c r="F52"/>
    </row>
    <row r="53" spans="1:22" ht="14.25" customHeight="1">
      <c r="A53"/>
      <c r="B53"/>
      <c r="C53"/>
      <c r="D53"/>
      <c r="E53"/>
      <c r="F53"/>
    </row>
    <row r="54" spans="1:22" ht="14.25" customHeight="1">
      <c r="A54"/>
      <c r="B54"/>
      <c r="C54"/>
      <c r="D54"/>
      <c r="E54"/>
      <c r="F54"/>
    </row>
    <row r="55" spans="1:22" ht="14.25" customHeight="1">
      <c r="A55"/>
      <c r="B55"/>
      <c r="C55"/>
      <c r="D55"/>
      <c r="E55"/>
      <c r="F55"/>
    </row>
    <row r="56" spans="1:22" ht="14.25" customHeight="1">
      <c r="A56"/>
      <c r="B56"/>
      <c r="C56"/>
      <c r="D56"/>
      <c r="E56"/>
      <c r="F56"/>
    </row>
    <row r="57" spans="1:22" ht="14.25" customHeight="1">
      <c r="A57"/>
      <c r="B57"/>
      <c r="C57"/>
      <c r="D57"/>
      <c r="E57"/>
      <c r="F57"/>
    </row>
    <row r="58" spans="1:22" ht="14.25" customHeight="1">
      <c r="A58"/>
      <c r="B58"/>
      <c r="C58"/>
      <c r="D58"/>
      <c r="E58"/>
      <c r="F58"/>
    </row>
    <row r="59" spans="1:22" ht="14.25" customHeight="1">
      <c r="A59"/>
      <c r="B59"/>
      <c r="C59"/>
      <c r="D59"/>
      <c r="E59"/>
      <c r="F59"/>
    </row>
    <row r="60" spans="1:22" ht="14.25" customHeight="1">
      <c r="A60"/>
      <c r="B60"/>
      <c r="C60"/>
      <c r="D60"/>
      <c r="E60"/>
      <c r="F60"/>
    </row>
    <row r="61" spans="1:22" ht="14.25" customHeight="1">
      <c r="A61"/>
      <c r="B61"/>
      <c r="C61"/>
      <c r="D61"/>
      <c r="E61"/>
      <c r="F61"/>
    </row>
    <row r="62" spans="1:22" ht="14.25" customHeight="1">
      <c r="A62"/>
      <c r="B62"/>
      <c r="C62"/>
      <c r="D62"/>
      <c r="E62"/>
      <c r="F62"/>
    </row>
    <row r="63" spans="1:22" ht="14.25" customHeight="1">
      <c r="A63"/>
      <c r="B63"/>
      <c r="C63"/>
      <c r="D63"/>
      <c r="E63"/>
      <c r="F63"/>
    </row>
    <row r="64" spans="1:22" ht="14.25" customHeight="1">
      <c r="A64"/>
      <c r="B64"/>
      <c r="C64"/>
      <c r="D64"/>
      <c r="E64"/>
      <c r="F64"/>
    </row>
    <row r="65" spans="1:6" ht="14.25" customHeight="1">
      <c r="A65"/>
      <c r="B65"/>
      <c r="C65"/>
      <c r="D65"/>
      <c r="E65"/>
      <c r="F65"/>
    </row>
    <row r="66" spans="1:6" ht="14.25" customHeight="1">
      <c r="A66"/>
      <c r="B66"/>
      <c r="C66"/>
      <c r="D66"/>
      <c r="E66"/>
      <c r="F66"/>
    </row>
  </sheetData>
  <sheetProtection algorithmName="SHA-512" hashValue="euzwfPl1E2x1fP/hT/DRL0lAhZPxfpPNIgI4x/5MTnZ5S+8DENliZ7zEUba7SFgnKmd5c6nBGtN59Kudesy0jA==" saltValue="3KJYckk99o8zel1QGP3s+A==" spinCount="100000" sheet="1" objects="1" scenarios="1" selectLockedCells="1"/>
  <mergeCells count="9">
    <mergeCell ref="E2:S6"/>
    <mergeCell ref="F8:K8"/>
    <mergeCell ref="F9:K9"/>
    <mergeCell ref="F10:K10"/>
    <mergeCell ref="F11:K11"/>
    <mergeCell ref="M8:R8"/>
    <mergeCell ref="M9:R9"/>
    <mergeCell ref="M10:R10"/>
    <mergeCell ref="M11:R11"/>
  </mergeCells>
  <phoneticPr fontId="21" type="noConversion"/>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9CD70-E870-47E9-B895-240CBCD9E936}">
  <dimension ref="B2:H34"/>
  <sheetViews>
    <sheetView workbookViewId="0">
      <selection activeCell="H14" sqref="H14:H15"/>
    </sheetView>
  </sheetViews>
  <sheetFormatPr defaultColWidth="8.7109375" defaultRowHeight="14.45"/>
  <cols>
    <col min="1" max="1" width="8.7109375" style="2"/>
    <col min="2" max="2" width="20.42578125" style="2" bestFit="1" customWidth="1"/>
    <col min="3" max="3" width="80.7109375" style="2" bestFit="1" customWidth="1"/>
    <col min="4" max="4" width="79.5703125" style="2" bestFit="1" customWidth="1"/>
    <col min="5" max="5" width="80.7109375" style="2" bestFit="1" customWidth="1"/>
    <col min="6" max="6" width="95.7109375" style="2" bestFit="1" customWidth="1"/>
    <col min="7" max="7" width="58.7109375" style="2" bestFit="1" customWidth="1"/>
    <col min="8" max="8" width="54.7109375" style="2" bestFit="1" customWidth="1"/>
    <col min="9" max="16384" width="8.7109375" style="2"/>
  </cols>
  <sheetData>
    <row r="2" spans="2:8">
      <c r="B2" s="1"/>
      <c r="C2" s="1" t="s">
        <v>67</v>
      </c>
      <c r="D2" s="1" t="s">
        <v>68</v>
      </c>
      <c r="E2" s="1" t="s">
        <v>69</v>
      </c>
      <c r="F2" s="1" t="s">
        <v>70</v>
      </c>
      <c r="G2" s="1" t="s">
        <v>71</v>
      </c>
      <c r="H2" s="1" t="s">
        <v>72</v>
      </c>
    </row>
    <row r="3" spans="2:8">
      <c r="B3" s="2" t="s">
        <v>67</v>
      </c>
      <c r="C3" s="2" t="s">
        <v>25</v>
      </c>
      <c r="D3" s="2" t="s">
        <v>35</v>
      </c>
      <c r="E3" s="2" t="s">
        <v>25</v>
      </c>
      <c r="F3" s="2" t="s">
        <v>35</v>
      </c>
      <c r="G3" s="2" t="s">
        <v>73</v>
      </c>
      <c r="H3" s="2" t="s">
        <v>74</v>
      </c>
    </row>
    <row r="4" spans="2:8">
      <c r="B4" s="2" t="s">
        <v>68</v>
      </c>
      <c r="C4" s="2" t="s">
        <v>26</v>
      </c>
      <c r="D4" s="2" t="s">
        <v>27</v>
      </c>
      <c r="E4" s="2" t="s">
        <v>26</v>
      </c>
      <c r="F4" s="2" t="s">
        <v>27</v>
      </c>
    </row>
    <row r="5" spans="2:8">
      <c r="B5" s="2" t="s">
        <v>69</v>
      </c>
      <c r="C5" s="2" t="s">
        <v>27</v>
      </c>
      <c r="D5" s="2" t="s">
        <v>28</v>
      </c>
      <c r="E5" s="2" t="s">
        <v>27</v>
      </c>
      <c r="F5" s="2" t="s">
        <v>28</v>
      </c>
    </row>
    <row r="6" spans="2:8">
      <c r="B6" s="2" t="s">
        <v>70</v>
      </c>
      <c r="C6" s="2" t="s">
        <v>28</v>
      </c>
      <c r="D6" s="2" t="s">
        <v>36</v>
      </c>
      <c r="E6" s="2" t="s">
        <v>28</v>
      </c>
      <c r="F6" s="2" t="s">
        <v>36</v>
      </c>
    </row>
    <row r="7" spans="2:8">
      <c r="B7" s="2" t="s">
        <v>71</v>
      </c>
      <c r="C7" s="2" t="s">
        <v>29</v>
      </c>
      <c r="D7" s="2" t="s">
        <v>29</v>
      </c>
      <c r="E7" s="2" t="s">
        <v>29</v>
      </c>
      <c r="F7" s="2" t="s">
        <v>29</v>
      </c>
    </row>
    <row r="8" spans="2:8">
      <c r="B8" s="2" t="s">
        <v>72</v>
      </c>
      <c r="C8" s="2" t="s">
        <v>30</v>
      </c>
      <c r="D8" s="2" t="s">
        <v>37</v>
      </c>
      <c r="E8" s="2" t="s">
        <v>30</v>
      </c>
      <c r="F8" s="2" t="s">
        <v>75</v>
      </c>
    </row>
    <row r="9" spans="2:8">
      <c r="C9" s="2" t="s">
        <v>31</v>
      </c>
      <c r="D9" s="2" t="s">
        <v>31</v>
      </c>
      <c r="E9" s="2" t="s">
        <v>75</v>
      </c>
      <c r="F9" s="2" t="s">
        <v>37</v>
      </c>
    </row>
    <row r="10" spans="2:8">
      <c r="C10" s="2" t="s">
        <v>32</v>
      </c>
      <c r="D10" s="2" t="s">
        <v>32</v>
      </c>
      <c r="E10" s="2" t="s">
        <v>31</v>
      </c>
      <c r="F10" s="2" t="s">
        <v>31</v>
      </c>
    </row>
    <row r="11" spans="2:8">
      <c r="E11" s="2" t="s">
        <v>32</v>
      </c>
      <c r="F11" s="2" t="s">
        <v>32</v>
      </c>
    </row>
    <row r="14" spans="2:8">
      <c r="C14" s="1" t="s">
        <v>76</v>
      </c>
      <c r="D14" s="1" t="s">
        <v>3</v>
      </c>
      <c r="E14" s="1" t="s">
        <v>77</v>
      </c>
      <c r="F14" s="1" t="s">
        <v>78</v>
      </c>
      <c r="G14" s="1" t="s">
        <v>79</v>
      </c>
      <c r="H14" s="1" t="s">
        <v>80</v>
      </c>
    </row>
    <row r="15" spans="2:8">
      <c r="B15" s="2" t="s">
        <v>76</v>
      </c>
      <c r="C15" s="81" t="s">
        <v>81</v>
      </c>
      <c r="D15" s="81" t="s">
        <v>82</v>
      </c>
      <c r="E15" s="81" t="s">
        <v>83</v>
      </c>
      <c r="F15" s="81" t="s">
        <v>84</v>
      </c>
      <c r="G15" s="80" t="s">
        <v>85</v>
      </c>
      <c r="H15" s="80" t="s">
        <v>86</v>
      </c>
    </row>
    <row r="16" spans="2:8">
      <c r="B16" s="2" t="s">
        <v>3</v>
      </c>
      <c r="C16" s="81" t="s">
        <v>87</v>
      </c>
      <c r="D16" s="81" t="s">
        <v>88</v>
      </c>
      <c r="E16" s="81" t="s">
        <v>87</v>
      </c>
      <c r="F16" s="81" t="s">
        <v>89</v>
      </c>
    </row>
    <row r="17" spans="2:6">
      <c r="B17" s="2" t="s">
        <v>77</v>
      </c>
      <c r="C17" s="81" t="s">
        <v>90</v>
      </c>
      <c r="D17" s="81" t="s">
        <v>91</v>
      </c>
      <c r="E17" s="81" t="s">
        <v>90</v>
      </c>
      <c r="F17" s="81" t="s">
        <v>92</v>
      </c>
    </row>
    <row r="18" spans="2:6">
      <c r="B18" s="2" t="s">
        <v>78</v>
      </c>
      <c r="C18" s="81" t="s">
        <v>93</v>
      </c>
      <c r="D18" s="81" t="s">
        <v>94</v>
      </c>
      <c r="E18" s="81" t="s">
        <v>93</v>
      </c>
      <c r="F18" s="81" t="s">
        <v>95</v>
      </c>
    </row>
    <row r="19" spans="2:6">
      <c r="B19" s="2" t="s">
        <v>79</v>
      </c>
      <c r="C19" s="81" t="s">
        <v>96</v>
      </c>
      <c r="D19" s="81" t="s">
        <v>97</v>
      </c>
      <c r="E19" s="81" t="s">
        <v>96</v>
      </c>
      <c r="F19" s="81" t="s">
        <v>98</v>
      </c>
    </row>
    <row r="20" spans="2:6">
      <c r="B20" s="2" t="s">
        <v>80</v>
      </c>
      <c r="C20" s="81" t="s">
        <v>99</v>
      </c>
      <c r="D20" s="81" t="s">
        <v>100</v>
      </c>
      <c r="E20" s="81" t="s">
        <v>99</v>
      </c>
      <c r="F20" s="81" t="s">
        <v>101</v>
      </c>
    </row>
    <row r="21" spans="2:6">
      <c r="C21" s="81" t="s">
        <v>102</v>
      </c>
      <c r="D21" s="81" t="s">
        <v>103</v>
      </c>
      <c r="E21" s="81" t="s">
        <v>104</v>
      </c>
      <c r="F21" s="81" t="s">
        <v>105</v>
      </c>
    </row>
    <row r="22" spans="2:6">
      <c r="C22" s="81" t="s">
        <v>106</v>
      </c>
      <c r="D22" s="81" t="s">
        <v>107</v>
      </c>
      <c r="E22" s="81" t="s">
        <v>102</v>
      </c>
      <c r="F22" s="81" t="s">
        <v>108</v>
      </c>
    </row>
    <row r="23" spans="2:6">
      <c r="E23" s="81" t="s">
        <v>106</v>
      </c>
      <c r="F23" s="81" t="s">
        <v>109</v>
      </c>
    </row>
    <row r="34" spans="3:3">
      <c r="C34" s="81"/>
    </row>
  </sheetData>
  <sheetProtection selectLockedCells="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Simon Wreland</dc:creator>
  <cp:keywords/>
  <dc:description/>
  <cp:lastModifiedBy/>
  <cp:revision/>
  <dcterms:created xsi:type="dcterms:W3CDTF">2025-08-04T12:26:20Z</dcterms:created>
  <dcterms:modified xsi:type="dcterms:W3CDTF">2026-01-26T14:55:53Z</dcterms:modified>
  <cp:category/>
  <cp:contentStatus/>
</cp:coreProperties>
</file>