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sverigeselevkarer994.sharepoint.com/sites/SverigesElevkarer/Delade dokument/Organisationsprojekt 2026/Projekt - Årsmötessäsongen 2027/"/>
    </mc:Choice>
  </mc:AlternateContent>
  <xr:revisionPtr revIDLastSave="0" documentId="8_{92A52B07-70CB-410F-B926-D0396360AEB5}" xr6:coauthVersionLast="47" xr6:coauthVersionMax="47" xr10:uidLastSave="{00000000-0000-0000-0000-000000000000}"/>
  <bookViews>
    <workbookView xWindow="-28920" yWindow="-120" windowWidth="29040" windowHeight="15720" firstSheet="3" activeTab="3" xr2:uid="{6014102F-43AB-49CF-B22E-B7CF84AF6BAC}"/>
  </bookViews>
  <sheets>
    <sheet name="GUIDER" sheetId="6" r:id="rId1"/>
    <sheet name="GRUNDUPPGIFTER" sheetId="3" r:id="rId2"/>
    <sheet name="BOKFÖRING" sheetId="2" r:id="rId3"/>
    <sheet name="BOKSLUT" sheetId="4" r:id="rId4"/>
    <sheet name="STATISTIK" sheetId="5" r:id="rId5"/>
    <sheet name="Behind the scenes (RÖR EJ)" sheetId="1" state="hidden" r:id="rId6"/>
  </sheets>
  <definedNames>
    <definedName name="_xlnm._FilterDatabase" localSheetId="2" hidden="1">BOKFÖRING!$R$16:$R$17</definedName>
    <definedName name="Bankkonto_in">'Behind the scenes (RÖR EJ)'!$C$3:$C$12</definedName>
    <definedName name="Bankkonto_ut">'Behind the scenes (RÖR EJ)'!$D$3:$D$10</definedName>
    <definedName name="Beskriv_bankkonto_in">'Behind the scenes (RÖR EJ)'!$C$15:$C$24</definedName>
    <definedName name="Beskriv_bankkonto_ut">'Behind the scenes (RÖR EJ)'!$D$15:$D$22</definedName>
    <definedName name="Beskriv_handkassa_in">'Behind the scenes (RÖR EJ)'!$E$15:$E$25</definedName>
    <definedName name="Beskriv_handkassa_ut">'Behind the scenes (RÖR EJ)'!$F$15:$F$23</definedName>
    <definedName name="Beskriv_insättning">'Behind the scenes (RÖR EJ)'!$G$15</definedName>
    <definedName name="Beskriv_uttag">'Behind the scenes (RÖR EJ)'!$H$15</definedName>
    <definedName name="Handkassa_in">'Behind the scenes (RÖR EJ)'!$E$3:$E$13</definedName>
    <definedName name="Handkassa_ut">'Behind the scenes (RÖR EJ)'!$F$3:$F$11</definedName>
    <definedName name="Insättning">'Behind the scenes (RÖR EJ)'!$G$3</definedName>
    <definedName name="_xlnm.Print_Area" localSheetId="3">IF(BOKSLUT!$I$10="Nej",(BOKSLUT!$F$14:$J$67,BOKSLUT!$F$91:$J$101),BOKSLUT!$F$14:$J$101)</definedName>
    <definedName name="Uttag">'Behind the scenes (RÖR EJ)'!$H$3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 l="1"/>
  <c r="L25" i="4"/>
  <c r="L202" i="2" a="1"/>
  <c r="L203" i="2" a="1"/>
  <c r="L204" i="2" a="1"/>
  <c r="L205" i="2" a="1"/>
  <c r="L206" i="2" a="1"/>
  <c r="L207" i="2" a="1"/>
  <c r="L208" i="2" a="1"/>
  <c r="L209" i="2" a="1"/>
  <c r="L210" i="2" a="1"/>
  <c r="L211" i="2" a="1"/>
  <c r="L212" i="2" a="1"/>
  <c r="L213" i="2" a="1"/>
  <c r="L214" i="2" a="1"/>
  <c r="L215" i="2" a="1"/>
  <c r="L216" i="2" a="1"/>
  <c r="L217" i="2" a="1"/>
  <c r="L218" i="2" a="1"/>
  <c r="L219" i="2" a="1"/>
  <c r="L220" i="2" a="1"/>
  <c r="L221" i="2" a="1"/>
  <c r="L222" i="2" a="1"/>
  <c r="L223" i="2" a="1"/>
  <c r="L224" i="2" a="1"/>
  <c r="L225" i="2" a="1"/>
  <c r="L226" i="2" a="1"/>
  <c r="L227" i="2" a="1"/>
  <c r="L228" i="2" a="1"/>
  <c r="L229" i="2" a="1"/>
  <c r="L230" i="2" a="1"/>
  <c r="L231" i="2" a="1"/>
  <c r="L232" i="2" a="1"/>
  <c r="L233" i="2" a="1"/>
  <c r="L234" i="2" a="1"/>
  <c r="L235" i="2" a="1"/>
  <c r="L236" i="2" a="1"/>
  <c r="L237" i="2" a="1"/>
  <c r="L238" i="2" a="1"/>
  <c r="L239" i="2" a="1"/>
  <c r="L240" i="2" a="1"/>
  <c r="L241" i="2" a="1"/>
  <c r="L242" i="2" a="1"/>
  <c r="L243" i="2" a="1"/>
  <c r="L244" i="2" a="1"/>
  <c r="L245" i="2" a="1"/>
  <c r="L246" i="2" a="1"/>
  <c r="L247" i="2" a="1"/>
  <c r="L248" i="2" a="1"/>
  <c r="L249" i="2" a="1"/>
  <c r="L250" i="2" a="1"/>
  <c r="L251" i="2" a="1"/>
  <c r="L252" i="2" a="1"/>
  <c r="L253" i="2" a="1"/>
  <c r="L254" i="2" a="1"/>
  <c r="L255" i="2" a="1"/>
  <c r="L256" i="2" a="1"/>
  <c r="L257" i="2" a="1"/>
  <c r="L258" i="2" a="1"/>
  <c r="L259" i="2" a="1"/>
  <c r="L260" i="2" a="1"/>
  <c r="L261" i="2" a="1"/>
  <c r="L262" i="2" a="1"/>
  <c r="L263" i="2" a="1"/>
  <c r="L264" i="2" a="1"/>
  <c r="L265" i="2" a="1"/>
  <c r="L266" i="2" a="1"/>
  <c r="L267" i="2" a="1"/>
  <c r="L268" i="2" a="1"/>
  <c r="L269" i="2" a="1"/>
  <c r="L270" i="2" a="1"/>
  <c r="L271" i="2" a="1"/>
  <c r="L272" i="2" a="1"/>
  <c r="L273" i="2" a="1"/>
  <c r="L274" i="2" a="1"/>
  <c r="L275" i="2" a="1"/>
  <c r="L276" i="2" a="1"/>
  <c r="L277" i="2" a="1"/>
  <c r="L278" i="2" a="1"/>
  <c r="L279" i="2" a="1"/>
  <c r="L280" i="2" a="1"/>
  <c r="L281" i="2" a="1"/>
  <c r="L282" i="2" a="1"/>
  <c r="L283" i="2" a="1"/>
  <c r="L284" i="2" a="1"/>
  <c r="L285" i="2" a="1"/>
  <c r="L286" i="2" a="1"/>
  <c r="L287" i="2" a="1"/>
  <c r="L288" i="2" a="1"/>
  <c r="L289" i="2" a="1"/>
  <c r="L290" i="2" a="1"/>
  <c r="L291" i="2" a="1"/>
  <c r="L292" i="2" a="1"/>
  <c r="L293" i="2" a="1"/>
  <c r="L294" i="2" a="1"/>
  <c r="L295" i="2" a="1"/>
  <c r="L296" i="2" a="1"/>
  <c r="L297" i="2" a="1"/>
  <c r="L298" i="2" a="1"/>
  <c r="L299" i="2" a="1"/>
  <c r="L300" i="2" a="1"/>
  <c r="L301" i="2" a="1"/>
  <c r="L302" i="2" a="1"/>
  <c r="L303" i="2" a="1"/>
  <c r="L304" i="2" a="1"/>
  <c r="L305" i="2" a="1"/>
  <c r="L306" i="2" a="1"/>
  <c r="L307" i="2" a="1"/>
  <c r="L308" i="2" a="1"/>
  <c r="L309" i="2" a="1"/>
  <c r="L310" i="2" a="1"/>
  <c r="L311" i="2" a="1"/>
  <c r="L312" i="2" a="1"/>
  <c r="L313" i="2" a="1"/>
  <c r="L314" i="2" a="1"/>
  <c r="L315" i="2" a="1"/>
  <c r="L316" i="2" a="1"/>
  <c r="L317" i="2" a="1"/>
  <c r="L318" i="2" a="1"/>
  <c r="L319" i="2" a="1"/>
  <c r="L320" i="2" a="1"/>
  <c r="L321" i="2" a="1"/>
  <c r="L322" i="2" a="1"/>
  <c r="L323" i="2" a="1"/>
  <c r="L324" i="2" a="1"/>
  <c r="L325" i="2" a="1"/>
  <c r="L326" i="2" a="1"/>
  <c r="L327" i="2" a="1"/>
  <c r="L328" i="2" a="1"/>
  <c r="L329" i="2" a="1"/>
  <c r="L330" i="2" a="1"/>
  <c r="L331" i="2" a="1"/>
  <c r="L332" i="2" a="1"/>
  <c r="L333" i="2" a="1"/>
  <c r="L334" i="2" a="1"/>
  <c r="L335" i="2" a="1"/>
  <c r="L336" i="2" a="1"/>
  <c r="L337" i="2" a="1"/>
  <c r="L338" i="2" a="1"/>
  <c r="L339" i="2" a="1"/>
  <c r="L340" i="2" a="1"/>
  <c r="L341" i="2" a="1"/>
  <c r="L342" i="2" a="1"/>
  <c r="L343" i="2" a="1"/>
  <c r="L344" i="2" a="1"/>
  <c r="L345" i="2" a="1"/>
  <c r="L346" i="2" a="1"/>
  <c r="L347" i="2" a="1"/>
  <c r="L348" i="2" a="1"/>
  <c r="L349" i="2" a="1"/>
  <c r="L350" i="2" a="1"/>
  <c r="L351" i="2" a="1"/>
  <c r="L352" i="2" a="1"/>
  <c r="L353" i="2" a="1"/>
  <c r="L354" i="2" a="1"/>
  <c r="L355" i="2" a="1"/>
  <c r="L356" i="2" a="1"/>
  <c r="L357" i="2" a="1"/>
  <c r="L358" i="2" a="1"/>
  <c r="L359" i="2" a="1"/>
  <c r="L360" i="2" a="1"/>
  <c r="L361" i="2" a="1"/>
  <c r="L362" i="2" a="1"/>
  <c r="L363" i="2" a="1"/>
  <c r="L364" i="2" a="1"/>
  <c r="L365" i="2" a="1"/>
  <c r="L366" i="2" a="1"/>
  <c r="L367" i="2" a="1"/>
  <c r="L368" i="2" a="1"/>
  <c r="L369" i="2" a="1"/>
  <c r="L370" i="2" a="1"/>
  <c r="L371" i="2" a="1"/>
  <c r="L372" i="2" a="1"/>
  <c r="L373" i="2" a="1"/>
  <c r="L374" i="2" a="1"/>
  <c r="L375" i="2" a="1"/>
  <c r="L376" i="2" a="1"/>
  <c r="L377" i="2" a="1"/>
  <c r="L378" i="2" a="1"/>
  <c r="L379" i="2" a="1"/>
  <c r="L380" i="2" a="1"/>
  <c r="L381" i="2" a="1"/>
  <c r="L382" i="2" a="1"/>
  <c r="L383" i="2" a="1"/>
  <c r="L384" i="2" a="1"/>
  <c r="L385" i="2" a="1"/>
  <c r="L386" i="2" a="1"/>
  <c r="L387" i="2" a="1"/>
  <c r="L388" i="2" a="1"/>
  <c r="L389" i="2" a="1"/>
  <c r="L390" i="2" a="1"/>
  <c r="L391" i="2" a="1"/>
  <c r="L392" i="2" a="1"/>
  <c r="L393" i="2" a="1"/>
  <c r="L394" i="2" a="1"/>
  <c r="L395" i="2" a="1"/>
  <c r="L396" i="2" a="1"/>
  <c r="L397" i="2" a="1"/>
  <c r="L398" i="2" a="1"/>
  <c r="L399" i="2" a="1"/>
  <c r="L400" i="2" a="1"/>
  <c r="L401" i="2" a="1"/>
  <c r="L402" i="2" a="1"/>
  <c r="L403" i="2" a="1"/>
  <c r="L404" i="2" a="1"/>
  <c r="L405" i="2" a="1"/>
  <c r="L406" i="2" a="1"/>
  <c r="L407" i="2" a="1"/>
  <c r="L408" i="2" a="1"/>
  <c r="L409" i="2" a="1"/>
  <c r="L410" i="2" a="1"/>
  <c r="L411" i="2" a="1"/>
  <c r="L412" i="2" a="1"/>
  <c r="L413" i="2" a="1"/>
  <c r="L414" i="2" a="1"/>
  <c r="L415" i="2" a="1"/>
  <c r="L416" i="2" a="1"/>
  <c r="L417" i="2" a="1"/>
  <c r="L418" i="2" a="1"/>
  <c r="L419" i="2" a="1"/>
  <c r="L420" i="2" a="1"/>
  <c r="L421" i="2" a="1"/>
  <c r="L422" i="2" a="1"/>
  <c r="L423" i="2" a="1"/>
  <c r="L424" i="2" a="1"/>
  <c r="L425" i="2" a="1"/>
  <c r="L426" i="2" a="1"/>
  <c r="L427" i="2" a="1"/>
  <c r="L428" i="2" a="1"/>
  <c r="L429" i="2" a="1"/>
  <c r="L430" i="2" a="1"/>
  <c r="L431" i="2" a="1"/>
  <c r="L432" i="2" a="1"/>
  <c r="L433" i="2" a="1"/>
  <c r="L434" i="2" a="1"/>
  <c r="L435" i="2" a="1"/>
  <c r="L436" i="2" a="1"/>
  <c r="L437" i="2" a="1"/>
  <c r="L438" i="2" a="1"/>
  <c r="L439" i="2" a="1"/>
  <c r="L440" i="2" a="1"/>
  <c r="L441" i="2" a="1"/>
  <c r="L442" i="2" a="1"/>
  <c r="L443" i="2" a="1"/>
  <c r="L444" i="2" a="1"/>
  <c r="L445" i="2" a="1"/>
  <c r="L446" i="2" a="1"/>
  <c r="L447" i="2" a="1"/>
  <c r="L448" i="2" a="1"/>
  <c r="L449" i="2" a="1"/>
  <c r="L450" i="2" a="1"/>
  <c r="L451" i="2" a="1"/>
  <c r="L452" i="2" a="1"/>
  <c r="L453" i="2" a="1"/>
  <c r="L454" i="2" a="1"/>
  <c r="L455" i="2" a="1"/>
  <c r="L456" i="2" a="1"/>
  <c r="L457" i="2" a="1"/>
  <c r="L458" i="2" a="1"/>
  <c r="L459" i="2" a="1"/>
  <c r="L460" i="2" a="1"/>
  <c r="L461" i="2" a="1"/>
  <c r="L462" i="2" a="1"/>
  <c r="L463" i="2" a="1"/>
  <c r="L464" i="2" a="1"/>
  <c r="L465" i="2" a="1"/>
  <c r="L466" i="2" a="1"/>
  <c r="L467" i="2" a="1"/>
  <c r="L468" i="2" a="1"/>
  <c r="L469" i="2" a="1"/>
  <c r="L470" i="2" a="1"/>
  <c r="L471" i="2" a="1"/>
  <c r="L472" i="2" a="1"/>
  <c r="L473" i="2" a="1"/>
  <c r="L474" i="2" a="1"/>
  <c r="L475" i="2" a="1"/>
  <c r="L476" i="2" a="1"/>
  <c r="L477" i="2" a="1"/>
  <c r="L478" i="2" a="1"/>
  <c r="L479" i="2" a="1"/>
  <c r="L480" i="2" a="1"/>
  <c r="L481" i="2" a="1"/>
  <c r="L482" i="2" a="1"/>
  <c r="L483" i="2" a="1"/>
  <c r="L484" i="2" a="1"/>
  <c r="L485" i="2" a="1"/>
  <c r="L486" i="2" a="1"/>
  <c r="L487" i="2" a="1"/>
  <c r="L488" i="2" a="1"/>
  <c r="L489" i="2" a="1"/>
  <c r="L490" i="2" a="1"/>
  <c r="L491" i="2" a="1"/>
  <c r="L492" i="2" a="1"/>
  <c r="L493" i="2" a="1"/>
  <c r="L494" i="2" a="1"/>
  <c r="L495" i="2" a="1"/>
  <c r="L496" i="2" a="1"/>
  <c r="L497" i="2" a="1"/>
  <c r="L498" i="2" a="1"/>
  <c r="L499" i="2" a="1"/>
  <c r="L500" i="2" a="1"/>
  <c r="L501" i="2" a="1"/>
  <c r="M202" i="2" a="1"/>
  <c r="M203" i="2" a="1"/>
  <c r="M204" i="2" a="1"/>
  <c r="M205" i="2" a="1"/>
  <c r="M206" i="2" a="1"/>
  <c r="M207" i="2" a="1"/>
  <c r="M208" i="2" a="1"/>
  <c r="M209" i="2" a="1"/>
  <c r="M210" i="2" a="1"/>
  <c r="M211" i="2" a="1"/>
  <c r="M212" i="2" a="1"/>
  <c r="M213" i="2" a="1"/>
  <c r="M214" i="2" a="1"/>
  <c r="M215" i="2" a="1"/>
  <c r="M216" i="2" a="1"/>
  <c r="M217" i="2" a="1"/>
  <c r="M218" i="2" a="1"/>
  <c r="M219" i="2" a="1"/>
  <c r="M220" i="2" a="1"/>
  <c r="M221" i="2" a="1"/>
  <c r="M222" i="2" a="1"/>
  <c r="M223" i="2" a="1"/>
  <c r="M224" i="2" a="1"/>
  <c r="M225" i="2" a="1"/>
  <c r="M226" i="2" a="1"/>
  <c r="M227" i="2" a="1"/>
  <c r="M228" i="2" a="1"/>
  <c r="M229" i="2" a="1"/>
  <c r="M230" i="2" a="1"/>
  <c r="M231" i="2" a="1"/>
  <c r="M232" i="2" a="1"/>
  <c r="M233" i="2" a="1"/>
  <c r="M234" i="2" a="1"/>
  <c r="M235" i="2" a="1"/>
  <c r="M236" i="2" a="1"/>
  <c r="M237" i="2" a="1"/>
  <c r="M238" i="2" a="1"/>
  <c r="M239" i="2" a="1"/>
  <c r="M240" i="2" a="1"/>
  <c r="M241" i="2" a="1"/>
  <c r="M242" i="2" a="1"/>
  <c r="M243" i="2" a="1"/>
  <c r="M244" i="2" a="1"/>
  <c r="M245" i="2" a="1"/>
  <c r="M246" i="2" a="1"/>
  <c r="M247" i="2" a="1"/>
  <c r="M248" i="2" a="1"/>
  <c r="M249" i="2" a="1"/>
  <c r="M250" i="2" a="1"/>
  <c r="M251" i="2" a="1"/>
  <c r="M252" i="2" a="1"/>
  <c r="M253" i="2" a="1"/>
  <c r="M254" i="2" a="1"/>
  <c r="M255" i="2" a="1"/>
  <c r="M256" i="2" a="1"/>
  <c r="M257" i="2" a="1"/>
  <c r="M258" i="2" a="1"/>
  <c r="M259" i="2" a="1"/>
  <c r="M260" i="2" a="1"/>
  <c r="M261" i="2" a="1"/>
  <c r="M262" i="2" a="1"/>
  <c r="M263" i="2" a="1"/>
  <c r="M264" i="2" a="1"/>
  <c r="M265" i="2" a="1"/>
  <c r="M266" i="2" a="1"/>
  <c r="M267" i="2" a="1"/>
  <c r="M268" i="2" a="1"/>
  <c r="M269" i="2" a="1"/>
  <c r="M270" i="2" a="1"/>
  <c r="M271" i="2" a="1"/>
  <c r="M272" i="2" a="1"/>
  <c r="M273" i="2" a="1"/>
  <c r="M274" i="2" a="1"/>
  <c r="M275" i="2" a="1"/>
  <c r="M276" i="2" a="1"/>
  <c r="M277" i="2" a="1"/>
  <c r="M278" i="2" a="1"/>
  <c r="M279" i="2" a="1"/>
  <c r="M280" i="2" a="1"/>
  <c r="M281" i="2" a="1"/>
  <c r="M282" i="2" a="1"/>
  <c r="M283" i="2" a="1"/>
  <c r="M284" i="2" a="1"/>
  <c r="M285" i="2" a="1"/>
  <c r="M286" i="2" a="1"/>
  <c r="M287" i="2" a="1"/>
  <c r="M288" i="2" a="1"/>
  <c r="M289" i="2" a="1"/>
  <c r="M290" i="2" a="1"/>
  <c r="M291" i="2" a="1"/>
  <c r="M292" i="2" a="1"/>
  <c r="M293" i="2" a="1"/>
  <c r="M294" i="2" a="1"/>
  <c r="M295" i="2" a="1"/>
  <c r="M296" i="2" a="1"/>
  <c r="M297" i="2" a="1"/>
  <c r="M298" i="2" a="1"/>
  <c r="M299" i="2" a="1"/>
  <c r="M300" i="2" a="1"/>
  <c r="M301" i="2" a="1"/>
  <c r="M302" i="2" a="1"/>
  <c r="M303" i="2" a="1"/>
  <c r="M304" i="2" a="1"/>
  <c r="M305" i="2" a="1"/>
  <c r="M306" i="2" a="1"/>
  <c r="M307" i="2" a="1"/>
  <c r="M308" i="2" a="1"/>
  <c r="M309" i="2" a="1"/>
  <c r="M310" i="2" a="1"/>
  <c r="M311" i="2" a="1"/>
  <c r="M312" i="2" a="1"/>
  <c r="M313" i="2" a="1"/>
  <c r="M314" i="2" a="1"/>
  <c r="M315" i="2" a="1"/>
  <c r="M316" i="2" a="1"/>
  <c r="M317" i="2" a="1"/>
  <c r="M318" i="2" a="1"/>
  <c r="M319" i="2" a="1"/>
  <c r="M320" i="2" a="1"/>
  <c r="M321" i="2" a="1"/>
  <c r="M322" i="2" a="1"/>
  <c r="M323" i="2" a="1"/>
  <c r="M324" i="2" a="1"/>
  <c r="M325" i="2" a="1"/>
  <c r="M326" i="2" a="1"/>
  <c r="M327" i="2" a="1"/>
  <c r="M328" i="2" a="1"/>
  <c r="M329" i="2" a="1"/>
  <c r="M330" i="2" a="1"/>
  <c r="M331" i="2" a="1"/>
  <c r="M332" i="2" a="1"/>
  <c r="M333" i="2" a="1"/>
  <c r="M334" i="2" a="1"/>
  <c r="M335" i="2" a="1"/>
  <c r="M336" i="2" a="1"/>
  <c r="M337" i="2" a="1"/>
  <c r="M338" i="2" a="1"/>
  <c r="M339" i="2" a="1"/>
  <c r="M340" i="2" a="1"/>
  <c r="M341" i="2" a="1"/>
  <c r="M342" i="2" a="1"/>
  <c r="M343" i="2" a="1"/>
  <c r="M344" i="2" a="1"/>
  <c r="M345" i="2" a="1"/>
  <c r="M346" i="2" a="1"/>
  <c r="M347" i="2" a="1"/>
  <c r="M348" i="2" a="1"/>
  <c r="M349" i="2" a="1"/>
  <c r="M350" i="2" a="1"/>
  <c r="M351" i="2" a="1"/>
  <c r="M352" i="2" a="1"/>
  <c r="M353" i="2" a="1"/>
  <c r="M354" i="2" a="1"/>
  <c r="M355" i="2" a="1"/>
  <c r="M356" i="2" a="1"/>
  <c r="M357" i="2" a="1"/>
  <c r="M358" i="2" a="1"/>
  <c r="M359" i="2" a="1"/>
  <c r="M360" i="2" a="1"/>
  <c r="M361" i="2" a="1"/>
  <c r="M362" i="2" a="1"/>
  <c r="M363" i="2" a="1"/>
  <c r="M364" i="2" a="1"/>
  <c r="M365" i="2" a="1"/>
  <c r="M366" i="2" a="1"/>
  <c r="M367" i="2" a="1"/>
  <c r="M368" i="2" a="1"/>
  <c r="M369" i="2" a="1"/>
  <c r="M370" i="2" a="1"/>
  <c r="M371" i="2" a="1"/>
  <c r="M372" i="2" a="1"/>
  <c r="M373" i="2" a="1"/>
  <c r="M374" i="2" a="1"/>
  <c r="M375" i="2" a="1"/>
  <c r="M376" i="2" a="1"/>
  <c r="M377" i="2" a="1"/>
  <c r="M378" i="2" a="1"/>
  <c r="M379" i="2" a="1"/>
  <c r="M380" i="2" a="1"/>
  <c r="M381" i="2" a="1"/>
  <c r="M382" i="2" a="1"/>
  <c r="M383" i="2" a="1"/>
  <c r="M384" i="2" a="1"/>
  <c r="M385" i="2" a="1"/>
  <c r="M386" i="2" a="1"/>
  <c r="M387" i="2" a="1"/>
  <c r="M388" i="2" a="1"/>
  <c r="M389" i="2" a="1"/>
  <c r="M390" i="2" a="1"/>
  <c r="M391" i="2" a="1"/>
  <c r="M392" i="2" a="1"/>
  <c r="M393" i="2" a="1"/>
  <c r="M394" i="2" a="1"/>
  <c r="M395" i="2" a="1"/>
  <c r="M396" i="2" a="1"/>
  <c r="M397" i="2" a="1"/>
  <c r="M398" i="2" a="1"/>
  <c r="M399" i="2" a="1"/>
  <c r="M400" i="2" a="1"/>
  <c r="M401" i="2" a="1"/>
  <c r="M402" i="2" a="1"/>
  <c r="M403" i="2" a="1"/>
  <c r="M404" i="2" a="1"/>
  <c r="M405" i="2" a="1"/>
  <c r="M406" i="2" a="1"/>
  <c r="M407" i="2" a="1"/>
  <c r="M408" i="2" a="1"/>
  <c r="M409" i="2" a="1"/>
  <c r="M410" i="2" a="1"/>
  <c r="M411" i="2" a="1"/>
  <c r="M412" i="2" a="1"/>
  <c r="M413" i="2" a="1"/>
  <c r="M414" i="2" a="1"/>
  <c r="M415" i="2" a="1"/>
  <c r="M416" i="2" a="1"/>
  <c r="M417" i="2" a="1"/>
  <c r="M418" i="2" a="1"/>
  <c r="M419" i="2" a="1"/>
  <c r="M420" i="2" a="1"/>
  <c r="M421" i="2" a="1"/>
  <c r="M422" i="2" a="1"/>
  <c r="M423" i="2" a="1"/>
  <c r="M424" i="2" a="1"/>
  <c r="M425" i="2" a="1"/>
  <c r="M426" i="2" a="1"/>
  <c r="M427" i="2" a="1"/>
  <c r="M428" i="2" a="1"/>
  <c r="M429" i="2" a="1"/>
  <c r="M430" i="2" a="1"/>
  <c r="M431" i="2" a="1"/>
  <c r="M432" i="2" a="1"/>
  <c r="M433" i="2" a="1"/>
  <c r="M434" i="2" a="1"/>
  <c r="M435" i="2" a="1"/>
  <c r="M436" i="2" a="1"/>
  <c r="M437" i="2" a="1"/>
  <c r="M438" i="2" a="1"/>
  <c r="M439" i="2" a="1"/>
  <c r="M440" i="2" a="1"/>
  <c r="M441" i="2" a="1"/>
  <c r="M442" i="2" a="1"/>
  <c r="M443" i="2" a="1"/>
  <c r="M444" i="2" a="1"/>
  <c r="M445" i="2" a="1"/>
  <c r="M446" i="2" a="1"/>
  <c r="M447" i="2" a="1"/>
  <c r="M448" i="2" a="1"/>
  <c r="M449" i="2" a="1"/>
  <c r="M450" i="2" a="1"/>
  <c r="M451" i="2" a="1"/>
  <c r="M452" i="2" a="1"/>
  <c r="M453" i="2" a="1"/>
  <c r="M454" i="2" a="1"/>
  <c r="M455" i="2" a="1"/>
  <c r="M456" i="2" a="1"/>
  <c r="M457" i="2" a="1"/>
  <c r="M458" i="2" a="1"/>
  <c r="M459" i="2" a="1"/>
  <c r="M460" i="2" a="1"/>
  <c r="M461" i="2" a="1"/>
  <c r="M462" i="2" a="1"/>
  <c r="M463" i="2" a="1"/>
  <c r="M464" i="2" a="1"/>
  <c r="M465" i="2" a="1"/>
  <c r="M466" i="2" a="1"/>
  <c r="M467" i="2" a="1"/>
  <c r="M468" i="2" a="1"/>
  <c r="M469" i="2" a="1"/>
  <c r="M470" i="2" a="1"/>
  <c r="M471" i="2" a="1"/>
  <c r="M472" i="2" a="1"/>
  <c r="M473" i="2" a="1"/>
  <c r="M474" i="2" a="1"/>
  <c r="M475" i="2" a="1"/>
  <c r="M476" i="2" a="1"/>
  <c r="M477" i="2" a="1"/>
  <c r="M478" i="2" a="1"/>
  <c r="M479" i="2" a="1"/>
  <c r="M480" i="2" a="1"/>
  <c r="M481" i="2" a="1"/>
  <c r="M482" i="2" a="1"/>
  <c r="M483" i="2" a="1"/>
  <c r="M484" i="2" a="1"/>
  <c r="M485" i="2" a="1"/>
  <c r="M486" i="2" a="1"/>
  <c r="M487" i="2" a="1"/>
  <c r="M488" i="2" a="1"/>
  <c r="M489" i="2" a="1"/>
  <c r="M490" i="2" a="1"/>
  <c r="M491" i="2" a="1"/>
  <c r="M492" i="2" a="1"/>
  <c r="M493" i="2" a="1"/>
  <c r="M494" i="2" a="1"/>
  <c r="M495" i="2" a="1"/>
  <c r="M496" i="2" a="1"/>
  <c r="M497" i="2" a="1"/>
  <c r="M498" i="2" a="1"/>
  <c r="M499" i="2" a="1"/>
  <c r="M500" i="2" a="1"/>
  <c r="M501" i="2" a="1"/>
  <c r="N202" i="2" a="1"/>
  <c r="N203" i="2" a="1"/>
  <c r="N204" i="2" a="1"/>
  <c r="N205" i="2" a="1"/>
  <c r="N206" i="2" a="1"/>
  <c r="N207" i="2" a="1"/>
  <c r="N208" i="2" a="1"/>
  <c r="N209" i="2" a="1"/>
  <c r="N210" i="2" a="1"/>
  <c r="N211" i="2" a="1"/>
  <c r="N212" i="2" a="1"/>
  <c r="N213" i="2" a="1"/>
  <c r="N214" i="2" a="1"/>
  <c r="N215" i="2" a="1"/>
  <c r="N216" i="2" a="1"/>
  <c r="N217" i="2" a="1"/>
  <c r="N218" i="2" a="1"/>
  <c r="N219" i="2" a="1"/>
  <c r="N220" i="2" a="1"/>
  <c r="N221" i="2" a="1"/>
  <c r="N222" i="2" a="1"/>
  <c r="N223" i="2" a="1"/>
  <c r="N224" i="2" a="1"/>
  <c r="N225" i="2" a="1"/>
  <c r="N226" i="2" a="1"/>
  <c r="N227" i="2" a="1"/>
  <c r="N228" i="2" a="1"/>
  <c r="N229" i="2" a="1"/>
  <c r="N230" i="2" a="1"/>
  <c r="N231" i="2" a="1"/>
  <c r="N232" i="2" a="1"/>
  <c r="N233" i="2" a="1"/>
  <c r="N234" i="2" a="1"/>
  <c r="N235" i="2" a="1"/>
  <c r="N236" i="2" a="1"/>
  <c r="N237" i="2" a="1"/>
  <c r="N238" i="2" a="1"/>
  <c r="N239" i="2" a="1"/>
  <c r="N240" i="2" a="1"/>
  <c r="N241" i="2" a="1"/>
  <c r="N242" i="2" a="1"/>
  <c r="N243" i="2" a="1"/>
  <c r="N244" i="2" a="1"/>
  <c r="N245" i="2" a="1"/>
  <c r="N246" i="2" a="1"/>
  <c r="N247" i="2" a="1"/>
  <c r="N248" i="2" a="1"/>
  <c r="N249" i="2" a="1"/>
  <c r="N250" i="2" a="1"/>
  <c r="N251" i="2" a="1"/>
  <c r="N252" i="2" a="1"/>
  <c r="N253" i="2" a="1"/>
  <c r="N254" i="2" a="1"/>
  <c r="N255" i="2" a="1"/>
  <c r="N256" i="2" a="1"/>
  <c r="N257" i="2" a="1"/>
  <c r="N258" i="2" a="1"/>
  <c r="N259" i="2" a="1"/>
  <c r="N260" i="2" a="1"/>
  <c r="N261" i="2" a="1"/>
  <c r="N262" i="2" a="1"/>
  <c r="N263" i="2" a="1"/>
  <c r="N264" i="2" a="1"/>
  <c r="N265" i="2" a="1"/>
  <c r="N266" i="2" a="1"/>
  <c r="N267" i="2" a="1"/>
  <c r="N268" i="2" a="1"/>
  <c r="N269" i="2" a="1"/>
  <c r="N270" i="2" a="1"/>
  <c r="N271" i="2" a="1"/>
  <c r="N272" i="2" a="1"/>
  <c r="N273" i="2" a="1"/>
  <c r="N274" i="2" a="1"/>
  <c r="N275" i="2" a="1"/>
  <c r="N276" i="2" a="1"/>
  <c r="N277" i="2" a="1"/>
  <c r="N278" i="2" a="1"/>
  <c r="N279" i="2" a="1"/>
  <c r="N280" i="2" a="1"/>
  <c r="N281" i="2" a="1"/>
  <c r="N282" i="2" a="1"/>
  <c r="N283" i="2" a="1"/>
  <c r="N284" i="2" a="1"/>
  <c r="N285" i="2" a="1"/>
  <c r="N286" i="2" a="1"/>
  <c r="N287" i="2" a="1"/>
  <c r="N288" i="2" a="1"/>
  <c r="N289" i="2" a="1"/>
  <c r="N290" i="2" a="1"/>
  <c r="N291" i="2" a="1"/>
  <c r="N292" i="2" a="1"/>
  <c r="N293" i="2" a="1"/>
  <c r="N294" i="2" a="1"/>
  <c r="N295" i="2" a="1"/>
  <c r="N296" i="2" a="1"/>
  <c r="N297" i="2" a="1"/>
  <c r="N298" i="2" a="1"/>
  <c r="N299" i="2" a="1"/>
  <c r="N300" i="2" a="1"/>
  <c r="N301" i="2" a="1"/>
  <c r="N302" i="2" a="1"/>
  <c r="N303" i="2" a="1"/>
  <c r="N304" i="2" a="1"/>
  <c r="N305" i="2" a="1"/>
  <c r="N306" i="2" a="1"/>
  <c r="N307" i="2" a="1"/>
  <c r="N308" i="2" a="1"/>
  <c r="N309" i="2" a="1"/>
  <c r="N310" i="2" a="1"/>
  <c r="N311" i="2" a="1"/>
  <c r="N312" i="2" a="1"/>
  <c r="N313" i="2" a="1"/>
  <c r="N314" i="2" a="1"/>
  <c r="N315" i="2" a="1"/>
  <c r="N316" i="2" a="1"/>
  <c r="N317" i="2" a="1"/>
  <c r="N318" i="2" a="1"/>
  <c r="N319" i="2" a="1"/>
  <c r="N320" i="2" a="1"/>
  <c r="N321" i="2" a="1"/>
  <c r="N322" i="2" a="1"/>
  <c r="N323" i="2" a="1"/>
  <c r="N324" i="2" a="1"/>
  <c r="N325" i="2" a="1"/>
  <c r="N326" i="2" a="1"/>
  <c r="N327" i="2" a="1"/>
  <c r="N328" i="2" a="1"/>
  <c r="N329" i="2" a="1"/>
  <c r="N330" i="2" a="1"/>
  <c r="N331" i="2" a="1"/>
  <c r="N332" i="2" a="1"/>
  <c r="N333" i="2" a="1"/>
  <c r="N334" i="2" a="1"/>
  <c r="N335" i="2" a="1"/>
  <c r="N336" i="2" a="1"/>
  <c r="N337" i="2" a="1"/>
  <c r="N338" i="2" a="1"/>
  <c r="N339" i="2" a="1"/>
  <c r="N340" i="2" a="1"/>
  <c r="N341" i="2" a="1"/>
  <c r="N342" i="2" a="1"/>
  <c r="N343" i="2" a="1"/>
  <c r="N344" i="2" a="1"/>
  <c r="N345" i="2" a="1"/>
  <c r="N346" i="2" a="1"/>
  <c r="N347" i="2" a="1"/>
  <c r="N348" i="2" a="1"/>
  <c r="N349" i="2" a="1"/>
  <c r="N350" i="2" a="1"/>
  <c r="N351" i="2" a="1"/>
  <c r="N352" i="2" a="1"/>
  <c r="N353" i="2" a="1"/>
  <c r="N354" i="2" a="1"/>
  <c r="N355" i="2" a="1"/>
  <c r="N356" i="2" a="1"/>
  <c r="N357" i="2" a="1"/>
  <c r="N358" i="2" a="1"/>
  <c r="N359" i="2" a="1"/>
  <c r="N360" i="2" a="1"/>
  <c r="N361" i="2" a="1"/>
  <c r="N362" i="2" a="1"/>
  <c r="N363" i="2" a="1"/>
  <c r="N364" i="2" a="1"/>
  <c r="N365" i="2" a="1"/>
  <c r="N366" i="2" a="1"/>
  <c r="N367" i="2" a="1"/>
  <c r="N368" i="2" a="1"/>
  <c r="N369" i="2" a="1"/>
  <c r="N370" i="2" a="1"/>
  <c r="N371" i="2" a="1"/>
  <c r="N372" i="2" a="1"/>
  <c r="N373" i="2" a="1"/>
  <c r="N374" i="2" a="1"/>
  <c r="N375" i="2" a="1"/>
  <c r="N376" i="2" a="1"/>
  <c r="N377" i="2" a="1"/>
  <c r="N378" i="2" a="1"/>
  <c r="N379" i="2" a="1"/>
  <c r="N380" i="2" a="1"/>
  <c r="N381" i="2" a="1"/>
  <c r="N382" i="2" a="1"/>
  <c r="N383" i="2" a="1"/>
  <c r="N384" i="2" a="1"/>
  <c r="N385" i="2" a="1"/>
  <c r="N386" i="2" a="1"/>
  <c r="N387" i="2" a="1"/>
  <c r="N388" i="2" a="1"/>
  <c r="N389" i="2" a="1"/>
  <c r="N390" i="2" a="1"/>
  <c r="N391" i="2" a="1"/>
  <c r="N392" i="2" a="1"/>
  <c r="N393" i="2" a="1"/>
  <c r="N394" i="2" a="1"/>
  <c r="N395" i="2" a="1"/>
  <c r="N396" i="2" a="1"/>
  <c r="N397" i="2" a="1"/>
  <c r="N398" i="2" a="1"/>
  <c r="N399" i="2" a="1"/>
  <c r="N400" i="2" a="1"/>
  <c r="N401" i="2" a="1"/>
  <c r="N402" i="2" a="1"/>
  <c r="N403" i="2" a="1"/>
  <c r="N404" i="2" a="1"/>
  <c r="N405" i="2" a="1"/>
  <c r="N406" i="2" a="1"/>
  <c r="N407" i="2" a="1"/>
  <c r="N408" i="2" a="1"/>
  <c r="N409" i="2" a="1"/>
  <c r="N410" i="2" a="1"/>
  <c r="N411" i="2" a="1"/>
  <c r="N412" i="2" a="1"/>
  <c r="N413" i="2" a="1"/>
  <c r="N414" i="2" a="1"/>
  <c r="N415" i="2" a="1"/>
  <c r="N416" i="2" a="1"/>
  <c r="N417" i="2" a="1"/>
  <c r="N418" i="2" a="1"/>
  <c r="N419" i="2" a="1"/>
  <c r="N420" i="2" a="1"/>
  <c r="N421" i="2" a="1"/>
  <c r="N422" i="2" a="1"/>
  <c r="N423" i="2" a="1"/>
  <c r="N424" i="2" a="1"/>
  <c r="N425" i="2" a="1"/>
  <c r="N426" i="2" a="1"/>
  <c r="N427" i="2" a="1"/>
  <c r="N428" i="2" a="1"/>
  <c r="N429" i="2" a="1"/>
  <c r="N430" i="2" a="1"/>
  <c r="N431" i="2" a="1"/>
  <c r="N432" i="2" a="1"/>
  <c r="N433" i="2" a="1"/>
  <c r="N434" i="2" a="1"/>
  <c r="N435" i="2" a="1"/>
  <c r="N436" i="2" a="1"/>
  <c r="N437" i="2" a="1"/>
  <c r="N438" i="2" a="1"/>
  <c r="N439" i="2" a="1"/>
  <c r="N440" i="2" a="1"/>
  <c r="N441" i="2" a="1"/>
  <c r="N442" i="2" a="1"/>
  <c r="N443" i="2" a="1"/>
  <c r="N444" i="2" a="1"/>
  <c r="N445" i="2" a="1"/>
  <c r="N446" i="2" a="1"/>
  <c r="N447" i="2" a="1"/>
  <c r="N448" i="2" a="1"/>
  <c r="N449" i="2" a="1"/>
  <c r="N450" i="2" a="1"/>
  <c r="N451" i="2" a="1"/>
  <c r="N452" i="2" a="1"/>
  <c r="N453" i="2" a="1"/>
  <c r="N454" i="2" a="1"/>
  <c r="N455" i="2" a="1"/>
  <c r="N456" i="2" a="1"/>
  <c r="N457" i="2" a="1"/>
  <c r="N458" i="2" a="1"/>
  <c r="N459" i="2" a="1"/>
  <c r="N460" i="2" a="1"/>
  <c r="N461" i="2" a="1"/>
  <c r="N462" i="2" a="1"/>
  <c r="N463" i="2" a="1"/>
  <c r="N464" i="2" a="1"/>
  <c r="N465" i="2" a="1"/>
  <c r="N466" i="2" a="1"/>
  <c r="N467" i="2" a="1"/>
  <c r="N468" i="2" a="1"/>
  <c r="N469" i="2" a="1"/>
  <c r="N470" i="2" a="1"/>
  <c r="N471" i="2" a="1"/>
  <c r="N472" i="2" a="1"/>
  <c r="N473" i="2" a="1"/>
  <c r="N474" i="2" a="1"/>
  <c r="N475" i="2" a="1"/>
  <c r="N476" i="2" a="1"/>
  <c r="N477" i="2" a="1"/>
  <c r="N478" i="2" a="1"/>
  <c r="N479" i="2" a="1"/>
  <c r="N480" i="2" a="1"/>
  <c r="N481" i="2" a="1"/>
  <c r="N482" i="2" a="1"/>
  <c r="N483" i="2" a="1"/>
  <c r="N484" i="2" a="1"/>
  <c r="N485" i="2" a="1"/>
  <c r="N486" i="2" a="1"/>
  <c r="N487" i="2" a="1"/>
  <c r="N488" i="2" a="1"/>
  <c r="N489" i="2" a="1"/>
  <c r="N490" i="2" a="1"/>
  <c r="N491" i="2" a="1"/>
  <c r="N492" i="2" a="1"/>
  <c r="N493" i="2" a="1"/>
  <c r="N494" i="2" a="1"/>
  <c r="N495" i="2" a="1"/>
  <c r="N496" i="2" a="1"/>
  <c r="N497" i="2" a="1"/>
  <c r="N498" i="2" a="1"/>
  <c r="N499" i="2" a="1"/>
  <c r="N500" i="2" a="1"/>
  <c r="N501" i="2" a="1"/>
  <c r="O202" i="2" a="1"/>
  <c r="O203" i="2" a="1"/>
  <c r="O204" i="2" a="1"/>
  <c r="O205" i="2" a="1"/>
  <c r="O206" i="2" a="1"/>
  <c r="O207" i="2" a="1"/>
  <c r="O208" i="2" a="1"/>
  <c r="O209" i="2" a="1"/>
  <c r="O210" i="2" a="1"/>
  <c r="O211" i="2" a="1"/>
  <c r="O212" i="2" a="1"/>
  <c r="O213" i="2" a="1"/>
  <c r="O214" i="2" a="1"/>
  <c r="O215" i="2" a="1"/>
  <c r="O216" i="2" a="1"/>
  <c r="O217" i="2" a="1"/>
  <c r="O218" i="2" a="1"/>
  <c r="O219" i="2" a="1"/>
  <c r="O220" i="2" a="1"/>
  <c r="O221" i="2" a="1"/>
  <c r="O222" i="2" a="1"/>
  <c r="O223" i="2" a="1"/>
  <c r="O224" i="2" a="1"/>
  <c r="O225" i="2" a="1"/>
  <c r="O226" i="2" a="1"/>
  <c r="O227" i="2" a="1"/>
  <c r="O228" i="2" a="1"/>
  <c r="O229" i="2" a="1"/>
  <c r="O230" i="2" a="1"/>
  <c r="O231" i="2" a="1"/>
  <c r="O232" i="2" a="1"/>
  <c r="O233" i="2" a="1"/>
  <c r="O234" i="2" a="1"/>
  <c r="O235" i="2" a="1"/>
  <c r="O236" i="2" a="1"/>
  <c r="O237" i="2" a="1"/>
  <c r="O238" i="2" a="1"/>
  <c r="O239" i="2" a="1"/>
  <c r="O240" i="2" a="1"/>
  <c r="O241" i="2" a="1"/>
  <c r="O242" i="2" a="1"/>
  <c r="O243" i="2" a="1"/>
  <c r="O244" i="2" a="1"/>
  <c r="O245" i="2" a="1"/>
  <c r="O246" i="2" a="1"/>
  <c r="O247" i="2" a="1"/>
  <c r="O248" i="2" a="1"/>
  <c r="O249" i="2" a="1"/>
  <c r="O250" i="2" a="1"/>
  <c r="O251" i="2" a="1"/>
  <c r="O252" i="2" a="1"/>
  <c r="O253" i="2" a="1"/>
  <c r="O254" i="2" a="1"/>
  <c r="O255" i="2" a="1"/>
  <c r="O256" i="2" a="1"/>
  <c r="O257" i="2" a="1"/>
  <c r="O258" i="2" a="1"/>
  <c r="O259" i="2" a="1"/>
  <c r="O260" i="2" a="1"/>
  <c r="O261" i="2" a="1"/>
  <c r="O262" i="2" a="1"/>
  <c r="O263" i="2" a="1"/>
  <c r="O264" i="2" a="1"/>
  <c r="O265" i="2" a="1"/>
  <c r="O266" i="2" a="1"/>
  <c r="O267" i="2" a="1"/>
  <c r="O268" i="2" a="1"/>
  <c r="O269" i="2" a="1"/>
  <c r="O270" i="2" a="1"/>
  <c r="O271" i="2" a="1"/>
  <c r="O272" i="2" a="1"/>
  <c r="O273" i="2" a="1"/>
  <c r="O274" i="2" a="1"/>
  <c r="O275" i="2" a="1"/>
  <c r="O276" i="2" a="1"/>
  <c r="O277" i="2" a="1"/>
  <c r="O278" i="2" a="1"/>
  <c r="O279" i="2" a="1"/>
  <c r="O280" i="2" a="1"/>
  <c r="O281" i="2" a="1"/>
  <c r="O282" i="2" a="1"/>
  <c r="O283" i="2" a="1"/>
  <c r="O284" i="2" a="1"/>
  <c r="O285" i="2" a="1"/>
  <c r="O286" i="2" a="1"/>
  <c r="O287" i="2" a="1"/>
  <c r="O288" i="2" a="1"/>
  <c r="O289" i="2" a="1"/>
  <c r="O290" i="2" a="1"/>
  <c r="O291" i="2" a="1"/>
  <c r="O292" i="2" a="1"/>
  <c r="O293" i="2" a="1"/>
  <c r="O294" i="2" a="1"/>
  <c r="O295" i="2" a="1"/>
  <c r="O296" i="2" a="1"/>
  <c r="O297" i="2" a="1"/>
  <c r="O298" i="2" a="1"/>
  <c r="O299" i="2" a="1"/>
  <c r="O300" i="2" a="1"/>
  <c r="O301" i="2" a="1"/>
  <c r="O302" i="2" a="1"/>
  <c r="O303" i="2" a="1"/>
  <c r="O304" i="2" a="1"/>
  <c r="O305" i="2" a="1"/>
  <c r="O306" i="2" a="1"/>
  <c r="O307" i="2" a="1"/>
  <c r="O308" i="2" a="1"/>
  <c r="O309" i="2" a="1"/>
  <c r="O310" i="2" a="1"/>
  <c r="O311" i="2" a="1"/>
  <c r="O312" i="2" a="1"/>
  <c r="O313" i="2" a="1"/>
  <c r="O314" i="2" a="1"/>
  <c r="O315" i="2" a="1"/>
  <c r="O316" i="2" a="1"/>
  <c r="O317" i="2" a="1"/>
  <c r="O318" i="2" a="1"/>
  <c r="O319" i="2" a="1"/>
  <c r="O320" i="2" a="1"/>
  <c r="O321" i="2" a="1"/>
  <c r="O322" i="2" a="1"/>
  <c r="O323" i="2" a="1"/>
  <c r="O324" i="2" a="1"/>
  <c r="O325" i="2" a="1"/>
  <c r="O326" i="2" a="1"/>
  <c r="O327" i="2" a="1"/>
  <c r="O328" i="2" a="1"/>
  <c r="O329" i="2" a="1"/>
  <c r="O330" i="2" a="1"/>
  <c r="O331" i="2" a="1"/>
  <c r="O332" i="2" a="1"/>
  <c r="O333" i="2" a="1"/>
  <c r="O334" i="2" a="1"/>
  <c r="O335" i="2" a="1"/>
  <c r="O336" i="2" a="1"/>
  <c r="O337" i="2" a="1"/>
  <c r="O338" i="2" a="1"/>
  <c r="O339" i="2" a="1"/>
  <c r="O340" i="2" a="1"/>
  <c r="O341" i="2" a="1"/>
  <c r="O342" i="2" a="1"/>
  <c r="O343" i="2" a="1"/>
  <c r="O344" i="2" a="1"/>
  <c r="O345" i="2" a="1"/>
  <c r="O346" i="2" a="1"/>
  <c r="O347" i="2" a="1"/>
  <c r="O348" i="2" a="1"/>
  <c r="O349" i="2" a="1"/>
  <c r="O350" i="2" a="1"/>
  <c r="O351" i="2" a="1"/>
  <c r="O352" i="2" a="1"/>
  <c r="O353" i="2" a="1"/>
  <c r="O354" i="2" a="1"/>
  <c r="O355" i="2" a="1"/>
  <c r="O356" i="2" a="1"/>
  <c r="O357" i="2" a="1"/>
  <c r="O358" i="2" a="1"/>
  <c r="O359" i="2" a="1"/>
  <c r="O360" i="2" a="1"/>
  <c r="O361" i="2" a="1"/>
  <c r="O362" i="2" a="1"/>
  <c r="O363" i="2" a="1"/>
  <c r="O364" i="2" a="1"/>
  <c r="O365" i="2" a="1"/>
  <c r="O366" i="2" a="1"/>
  <c r="O367" i="2" a="1"/>
  <c r="O368" i="2" a="1"/>
  <c r="O369" i="2" a="1"/>
  <c r="O370" i="2" a="1"/>
  <c r="O371" i="2" a="1"/>
  <c r="O372" i="2" a="1"/>
  <c r="O373" i="2" a="1"/>
  <c r="O374" i="2" a="1"/>
  <c r="O375" i="2" a="1"/>
  <c r="O376" i="2" a="1"/>
  <c r="O377" i="2" a="1"/>
  <c r="O378" i="2" a="1"/>
  <c r="O379" i="2" a="1"/>
  <c r="O380" i="2" a="1"/>
  <c r="O381" i="2" a="1"/>
  <c r="O382" i="2" a="1"/>
  <c r="O383" i="2" a="1"/>
  <c r="O384" i="2" a="1"/>
  <c r="O385" i="2" a="1"/>
  <c r="O386" i="2" a="1"/>
  <c r="O387" i="2" a="1"/>
  <c r="O388" i="2" a="1"/>
  <c r="O389" i="2" a="1"/>
  <c r="O390" i="2" a="1"/>
  <c r="O391" i="2" a="1"/>
  <c r="O392" i="2" a="1"/>
  <c r="O393" i="2" a="1"/>
  <c r="O394" i="2" a="1"/>
  <c r="O395" i="2" a="1"/>
  <c r="O396" i="2" a="1"/>
  <c r="O397" i="2" a="1"/>
  <c r="O398" i="2" a="1"/>
  <c r="O399" i="2" a="1"/>
  <c r="O400" i="2" a="1"/>
  <c r="O401" i="2" a="1"/>
  <c r="O402" i="2" a="1"/>
  <c r="O403" i="2" a="1"/>
  <c r="O404" i="2" a="1"/>
  <c r="O405" i="2" a="1"/>
  <c r="O406" i="2" a="1"/>
  <c r="O407" i="2" a="1"/>
  <c r="O408" i="2" a="1"/>
  <c r="O409" i="2" a="1"/>
  <c r="O410" i="2" a="1"/>
  <c r="O411" i="2" a="1"/>
  <c r="O412" i="2" a="1"/>
  <c r="O413" i="2" a="1"/>
  <c r="O414" i="2" a="1"/>
  <c r="O415" i="2" a="1"/>
  <c r="O416" i="2" a="1"/>
  <c r="O417" i="2" a="1"/>
  <c r="O418" i="2" a="1"/>
  <c r="O419" i="2" a="1"/>
  <c r="O420" i="2" a="1"/>
  <c r="O421" i="2" a="1"/>
  <c r="O422" i="2" a="1"/>
  <c r="O423" i="2" a="1"/>
  <c r="O424" i="2" a="1"/>
  <c r="O425" i="2" a="1"/>
  <c r="O426" i="2" a="1"/>
  <c r="O427" i="2" a="1"/>
  <c r="O428" i="2" a="1"/>
  <c r="O429" i="2" a="1"/>
  <c r="O430" i="2" a="1"/>
  <c r="O431" i="2" a="1"/>
  <c r="O432" i="2" a="1"/>
  <c r="O433" i="2" a="1"/>
  <c r="O434" i="2" a="1"/>
  <c r="O435" i="2" a="1"/>
  <c r="O436" i="2" a="1"/>
  <c r="O437" i="2" a="1"/>
  <c r="O438" i="2" a="1"/>
  <c r="O439" i="2" a="1"/>
  <c r="O440" i="2" a="1"/>
  <c r="O441" i="2" a="1"/>
  <c r="O442" i="2" a="1"/>
  <c r="O443" i="2" a="1"/>
  <c r="O444" i="2" a="1"/>
  <c r="O445" i="2" a="1"/>
  <c r="O446" i="2" a="1"/>
  <c r="O447" i="2" a="1"/>
  <c r="O448" i="2" a="1"/>
  <c r="O449" i="2" a="1"/>
  <c r="O450" i="2" a="1"/>
  <c r="O451" i="2" a="1"/>
  <c r="O452" i="2" a="1"/>
  <c r="O453" i="2" a="1"/>
  <c r="O454" i="2" a="1"/>
  <c r="O455" i="2" a="1"/>
  <c r="O456" i="2" a="1"/>
  <c r="O457" i="2" a="1"/>
  <c r="O458" i="2" a="1"/>
  <c r="O459" i="2" a="1"/>
  <c r="O460" i="2" a="1"/>
  <c r="O461" i="2" a="1"/>
  <c r="O462" i="2" a="1"/>
  <c r="O463" i="2" a="1"/>
  <c r="O464" i="2" a="1"/>
  <c r="O465" i="2" a="1"/>
  <c r="O466" i="2" a="1"/>
  <c r="O467" i="2" a="1"/>
  <c r="O468" i="2" a="1"/>
  <c r="O469" i="2" a="1"/>
  <c r="O470" i="2" a="1"/>
  <c r="O471" i="2" a="1"/>
  <c r="O472" i="2" a="1"/>
  <c r="O473" i="2" a="1"/>
  <c r="O474" i="2" a="1"/>
  <c r="O475" i="2" a="1"/>
  <c r="O476" i="2" a="1"/>
  <c r="O477" i="2" a="1"/>
  <c r="O478" i="2" a="1"/>
  <c r="O479" i="2" a="1"/>
  <c r="O480" i="2" a="1"/>
  <c r="O481" i="2" a="1"/>
  <c r="O482" i="2" a="1"/>
  <c r="O483" i="2" a="1"/>
  <c r="O484" i="2" a="1"/>
  <c r="O485" i="2" a="1"/>
  <c r="O486" i="2" a="1"/>
  <c r="O487" i="2" a="1"/>
  <c r="O488" i="2" a="1"/>
  <c r="O489" i="2" a="1"/>
  <c r="O490" i="2" a="1"/>
  <c r="O491" i="2" a="1"/>
  <c r="O492" i="2" a="1"/>
  <c r="O493" i="2" a="1"/>
  <c r="O494" i="2" a="1"/>
  <c r="O495" i="2" a="1"/>
  <c r="O496" i="2" a="1"/>
  <c r="O497" i="2" a="1"/>
  <c r="O498" i="2" a="1"/>
  <c r="O499" i="2" a="1"/>
  <c r="O500" i="2" a="1"/>
  <c r="O501" i="2" a="1"/>
  <c r="L24" i="4"/>
  <c r="L21" i="4"/>
  <c r="L20" i="4"/>
  <c r="K3" i="1"/>
  <c r="K4" i="1" s="1"/>
  <c r="I24" i="4" a="1"/>
  <c r="L23" i="4"/>
  <c r="L28" i="4"/>
  <c r="I60" i="4"/>
  <c r="I55" i="4"/>
  <c r="I54" i="4"/>
  <c r="M10" i="5" s="1"/>
  <c r="L8" i="2" a="1"/>
  <c r="L9" i="2" a="1"/>
  <c r="L10" i="2" a="1"/>
  <c r="L11" i="2" a="1"/>
  <c r="L12" i="2" a="1"/>
  <c r="L13" i="2" a="1"/>
  <c r="L14" i="2" a="1"/>
  <c r="L15" i="2" a="1"/>
  <c r="L16" i="2" a="1"/>
  <c r="L17" i="2" a="1"/>
  <c r="L18" i="2" a="1"/>
  <c r="L19" i="2" a="1"/>
  <c r="L20" i="2" a="1"/>
  <c r="L21" i="2" a="1"/>
  <c r="L22" i="2" a="1"/>
  <c r="L23" i="2" a="1"/>
  <c r="L24" i="2" a="1"/>
  <c r="L25" i="2" a="1"/>
  <c r="L26" i="2" a="1"/>
  <c r="L27" i="2" a="1"/>
  <c r="L28" i="2" a="1"/>
  <c r="L29" i="2" a="1"/>
  <c r="L30" i="2" a="1"/>
  <c r="L31" i="2" a="1"/>
  <c r="L32" i="2" a="1"/>
  <c r="L33" i="2" a="1"/>
  <c r="L34" i="2" a="1"/>
  <c r="L35" i="2" a="1"/>
  <c r="L36" i="2" a="1"/>
  <c r="L37" i="2" a="1"/>
  <c r="L38" i="2" a="1"/>
  <c r="L39" i="2" a="1"/>
  <c r="L40" i="2" a="1"/>
  <c r="L41" i="2" a="1"/>
  <c r="L42" i="2" a="1"/>
  <c r="L43" i="2" a="1"/>
  <c r="L44" i="2" a="1"/>
  <c r="L45" i="2" a="1"/>
  <c r="L46" i="2" a="1"/>
  <c r="L47" i="2" a="1"/>
  <c r="L48" i="2" a="1"/>
  <c r="L49" i="2" a="1"/>
  <c r="L50" i="2" a="1"/>
  <c r="L51" i="2" a="1"/>
  <c r="L52" i="2" a="1"/>
  <c r="L53" i="2" a="1"/>
  <c r="L54" i="2" a="1"/>
  <c r="L55" i="2" a="1"/>
  <c r="L56" i="2" a="1"/>
  <c r="L57" i="2" a="1"/>
  <c r="L58" i="2" a="1"/>
  <c r="L59" i="2" a="1"/>
  <c r="L60" i="2" a="1"/>
  <c r="L61" i="2" a="1"/>
  <c r="L62" i="2" a="1"/>
  <c r="L63" i="2" a="1"/>
  <c r="L64" i="2" a="1"/>
  <c r="L65" i="2" a="1"/>
  <c r="L66" i="2" a="1"/>
  <c r="L67" i="2" a="1"/>
  <c r="L68" i="2" a="1"/>
  <c r="L69" i="2" a="1"/>
  <c r="L70" i="2" a="1"/>
  <c r="L71" i="2" a="1"/>
  <c r="L72" i="2" a="1"/>
  <c r="L73" i="2" a="1"/>
  <c r="L74" i="2" a="1"/>
  <c r="L75" i="2" a="1"/>
  <c r="L76" i="2" a="1"/>
  <c r="L77" i="2" a="1"/>
  <c r="L78" i="2" a="1"/>
  <c r="L79" i="2" a="1"/>
  <c r="L80" i="2" a="1"/>
  <c r="L81" i="2" a="1"/>
  <c r="L82" i="2" a="1"/>
  <c r="L83" i="2" a="1"/>
  <c r="L84" i="2" a="1"/>
  <c r="L85" i="2" a="1"/>
  <c r="L86" i="2" a="1"/>
  <c r="L87" i="2" a="1"/>
  <c r="L88" i="2" a="1"/>
  <c r="L89" i="2" a="1"/>
  <c r="L90" i="2" a="1"/>
  <c r="L91" i="2" a="1"/>
  <c r="L92" i="2" a="1"/>
  <c r="L93" i="2" a="1"/>
  <c r="L94" i="2" a="1"/>
  <c r="L95" i="2" a="1"/>
  <c r="L96" i="2" a="1"/>
  <c r="L97" i="2" a="1"/>
  <c r="L98" i="2" a="1"/>
  <c r="L99" i="2" a="1"/>
  <c r="L100" i="2" a="1"/>
  <c r="L101" i="2" a="1"/>
  <c r="L102" i="2" a="1"/>
  <c r="L103" i="2" a="1"/>
  <c r="L104" i="2" a="1"/>
  <c r="L105" i="2" a="1"/>
  <c r="L106" i="2" a="1"/>
  <c r="L107" i="2" a="1"/>
  <c r="L108" i="2" a="1"/>
  <c r="L109" i="2" a="1"/>
  <c r="L110" i="2" a="1"/>
  <c r="L111" i="2" a="1"/>
  <c r="L112" i="2" a="1"/>
  <c r="L113" i="2" a="1"/>
  <c r="L114" i="2" a="1"/>
  <c r="L115" i="2" a="1"/>
  <c r="L116" i="2" a="1"/>
  <c r="L117" i="2" a="1"/>
  <c r="L118" i="2" a="1"/>
  <c r="L119" i="2" a="1"/>
  <c r="L120" i="2" a="1"/>
  <c r="L121" i="2" a="1"/>
  <c r="L122" i="2" a="1"/>
  <c r="L123" i="2" a="1"/>
  <c r="L124" i="2" a="1"/>
  <c r="L125" i="2" a="1"/>
  <c r="L126" i="2" a="1"/>
  <c r="L127" i="2" a="1"/>
  <c r="L128" i="2" a="1"/>
  <c r="L129" i="2" a="1"/>
  <c r="L130" i="2" a="1"/>
  <c r="L131" i="2" a="1"/>
  <c r="L132" i="2" a="1"/>
  <c r="L133" i="2" a="1"/>
  <c r="L134" i="2" a="1"/>
  <c r="L135" i="2" a="1"/>
  <c r="L136" i="2" a="1"/>
  <c r="L137" i="2" a="1"/>
  <c r="L138" i="2" a="1"/>
  <c r="L139" i="2" a="1"/>
  <c r="L140" i="2" a="1"/>
  <c r="L141" i="2" a="1"/>
  <c r="L142" i="2" a="1"/>
  <c r="L143" i="2" a="1"/>
  <c r="L144" i="2" a="1"/>
  <c r="L145" i="2" a="1"/>
  <c r="L146" i="2" a="1"/>
  <c r="L147" i="2" a="1"/>
  <c r="L148" i="2" a="1"/>
  <c r="L149" i="2" a="1"/>
  <c r="L150" i="2" a="1"/>
  <c r="L151" i="2" a="1"/>
  <c r="L152" i="2" a="1"/>
  <c r="L153" i="2" a="1"/>
  <c r="L154" i="2" a="1"/>
  <c r="L155" i="2" a="1"/>
  <c r="L156" i="2" a="1"/>
  <c r="L157" i="2" a="1"/>
  <c r="L158" i="2" a="1"/>
  <c r="L159" i="2" a="1"/>
  <c r="L160" i="2" a="1"/>
  <c r="L161" i="2" a="1"/>
  <c r="L162" i="2" a="1"/>
  <c r="L163" i="2" a="1"/>
  <c r="L164" i="2" a="1"/>
  <c r="L165" i="2" a="1"/>
  <c r="L166" i="2" a="1"/>
  <c r="L167" i="2" a="1"/>
  <c r="L168" i="2" a="1"/>
  <c r="L169" i="2" a="1"/>
  <c r="L170" i="2" a="1"/>
  <c r="L171" i="2" a="1"/>
  <c r="L172" i="2" a="1"/>
  <c r="L173" i="2" a="1"/>
  <c r="L174" i="2" a="1"/>
  <c r="L175" i="2" a="1"/>
  <c r="L176" i="2" a="1"/>
  <c r="L177" i="2" a="1"/>
  <c r="L178" i="2" a="1"/>
  <c r="L179" i="2" a="1"/>
  <c r="L180" i="2" a="1"/>
  <c r="L181" i="2" a="1"/>
  <c r="L182" i="2" a="1"/>
  <c r="L183" i="2" a="1"/>
  <c r="L184" i="2" a="1"/>
  <c r="L185" i="2" a="1"/>
  <c r="L186" i="2" a="1"/>
  <c r="L187" i="2" a="1"/>
  <c r="L188" i="2" a="1"/>
  <c r="L189" i="2" a="1"/>
  <c r="L190" i="2" a="1"/>
  <c r="L191" i="2" a="1"/>
  <c r="L192" i="2" a="1"/>
  <c r="L193" i="2" a="1"/>
  <c r="L194" i="2" a="1"/>
  <c r="L195" i="2" a="1"/>
  <c r="L196" i="2" a="1"/>
  <c r="L197" i="2" a="1"/>
  <c r="L198" i="2" a="1"/>
  <c r="L199" i="2" a="1"/>
  <c r="L200" i="2" a="1"/>
  <c r="L201" i="2" a="1"/>
  <c r="O2" i="2" a="1"/>
  <c r="O3" i="2" a="1"/>
  <c r="O4" i="2" a="1"/>
  <c r="O5" i="2" a="1"/>
  <c r="O6" i="2" a="1"/>
  <c r="O7" i="2" a="1"/>
  <c r="O8" i="2" a="1"/>
  <c r="O9" i="2" a="1"/>
  <c r="O10" i="2" a="1"/>
  <c r="O11" i="2" a="1"/>
  <c r="O12" i="2" a="1"/>
  <c r="O13" i="2" a="1"/>
  <c r="O14" i="2" a="1"/>
  <c r="O15" i="2" a="1"/>
  <c r="O16" i="2" a="1"/>
  <c r="O17" i="2" a="1"/>
  <c r="O18" i="2" a="1"/>
  <c r="O19" i="2" a="1"/>
  <c r="O20" i="2" a="1"/>
  <c r="O21" i="2" a="1"/>
  <c r="O22" i="2" a="1"/>
  <c r="O23" i="2" a="1"/>
  <c r="O24" i="2" a="1"/>
  <c r="O25" i="2" a="1"/>
  <c r="O26" i="2" a="1"/>
  <c r="O27" i="2" a="1"/>
  <c r="O28" i="2" a="1"/>
  <c r="O29" i="2" a="1"/>
  <c r="O30" i="2" a="1"/>
  <c r="O31" i="2" a="1"/>
  <c r="O32" i="2" a="1"/>
  <c r="O33" i="2" a="1"/>
  <c r="O34" i="2" a="1"/>
  <c r="O35" i="2" a="1"/>
  <c r="O36" i="2" a="1"/>
  <c r="O37" i="2" a="1"/>
  <c r="O38" i="2" a="1"/>
  <c r="O39" i="2" a="1"/>
  <c r="O40" i="2" a="1"/>
  <c r="O41" i="2" a="1"/>
  <c r="O42" i="2" a="1"/>
  <c r="O43" i="2" a="1"/>
  <c r="O44" i="2" a="1"/>
  <c r="O45" i="2" a="1"/>
  <c r="O46" i="2" a="1"/>
  <c r="O47" i="2" a="1"/>
  <c r="O48" i="2" a="1"/>
  <c r="O49" i="2" a="1"/>
  <c r="O50" i="2" a="1"/>
  <c r="O51" i="2" a="1"/>
  <c r="O52" i="2" a="1"/>
  <c r="O53" i="2" a="1"/>
  <c r="O54" i="2" a="1"/>
  <c r="O55" i="2" a="1"/>
  <c r="O56" i="2" a="1"/>
  <c r="O57" i="2" a="1"/>
  <c r="O58" i="2" a="1"/>
  <c r="O59" i="2" a="1"/>
  <c r="O60" i="2" a="1"/>
  <c r="O61" i="2" a="1"/>
  <c r="O62" i="2" a="1"/>
  <c r="O63" i="2" a="1"/>
  <c r="O64" i="2" a="1"/>
  <c r="O65" i="2" a="1"/>
  <c r="O66" i="2" a="1"/>
  <c r="O67" i="2" a="1"/>
  <c r="O68" i="2" a="1"/>
  <c r="O69" i="2" a="1"/>
  <c r="O70" i="2" a="1"/>
  <c r="O71" i="2" a="1"/>
  <c r="O72" i="2" a="1"/>
  <c r="O73" i="2" a="1"/>
  <c r="O74" i="2" a="1"/>
  <c r="O75" i="2" a="1"/>
  <c r="O76" i="2" a="1"/>
  <c r="O77" i="2" a="1"/>
  <c r="O78" i="2" a="1"/>
  <c r="O79" i="2" a="1"/>
  <c r="O80" i="2" a="1"/>
  <c r="O81" i="2" a="1"/>
  <c r="O82" i="2" a="1"/>
  <c r="O83" i="2" a="1"/>
  <c r="O84" i="2" a="1"/>
  <c r="O85" i="2" a="1"/>
  <c r="O86" i="2" a="1"/>
  <c r="O87" i="2" a="1"/>
  <c r="O88" i="2" a="1"/>
  <c r="O89" i="2" a="1"/>
  <c r="O90" i="2" a="1"/>
  <c r="O91" i="2" a="1"/>
  <c r="O92" i="2" a="1"/>
  <c r="O93" i="2" a="1"/>
  <c r="O94" i="2" a="1"/>
  <c r="O95" i="2" a="1"/>
  <c r="O96" i="2" a="1"/>
  <c r="O97" i="2" a="1"/>
  <c r="O98" i="2" a="1"/>
  <c r="O99" i="2" a="1"/>
  <c r="O100" i="2" a="1"/>
  <c r="O101" i="2" a="1"/>
  <c r="O102" i="2" a="1"/>
  <c r="O103" i="2" a="1"/>
  <c r="O104" i="2" a="1"/>
  <c r="O105" i="2" a="1"/>
  <c r="O106" i="2" a="1"/>
  <c r="O107" i="2" a="1"/>
  <c r="O108" i="2" a="1"/>
  <c r="O109" i="2" a="1"/>
  <c r="O110" i="2" a="1"/>
  <c r="O111" i="2" a="1"/>
  <c r="O112" i="2" a="1"/>
  <c r="O113" i="2" a="1"/>
  <c r="O114" i="2" a="1"/>
  <c r="O115" i="2" a="1"/>
  <c r="O116" i="2" a="1"/>
  <c r="O117" i="2" a="1"/>
  <c r="O118" i="2" a="1"/>
  <c r="O119" i="2" a="1"/>
  <c r="O120" i="2" a="1"/>
  <c r="O121" i="2" a="1"/>
  <c r="O122" i="2" a="1"/>
  <c r="O123" i="2" a="1"/>
  <c r="O124" i="2" a="1"/>
  <c r="O125" i="2" a="1"/>
  <c r="O126" i="2" a="1"/>
  <c r="O127" i="2" a="1"/>
  <c r="O128" i="2" a="1"/>
  <c r="O129" i="2" a="1"/>
  <c r="O130" i="2" a="1"/>
  <c r="O131" i="2" a="1"/>
  <c r="O132" i="2" a="1"/>
  <c r="O133" i="2" a="1"/>
  <c r="O134" i="2" a="1"/>
  <c r="O135" i="2" a="1"/>
  <c r="O136" i="2" a="1"/>
  <c r="O137" i="2" a="1"/>
  <c r="O138" i="2" a="1"/>
  <c r="O139" i="2" a="1"/>
  <c r="O140" i="2" a="1"/>
  <c r="O141" i="2" a="1"/>
  <c r="O142" i="2" a="1"/>
  <c r="O143" i="2" a="1"/>
  <c r="O144" i="2" a="1"/>
  <c r="O145" i="2" a="1"/>
  <c r="O146" i="2" a="1"/>
  <c r="O147" i="2" a="1"/>
  <c r="O148" i="2" a="1"/>
  <c r="O149" i="2" a="1"/>
  <c r="O150" i="2" a="1"/>
  <c r="O151" i="2" a="1"/>
  <c r="O152" i="2" a="1"/>
  <c r="O153" i="2" a="1"/>
  <c r="O154" i="2" a="1"/>
  <c r="O155" i="2" a="1"/>
  <c r="O156" i="2" a="1"/>
  <c r="O157" i="2" a="1"/>
  <c r="O158" i="2" a="1"/>
  <c r="O159" i="2" a="1"/>
  <c r="O160" i="2" a="1"/>
  <c r="O161" i="2" a="1"/>
  <c r="O162" i="2" a="1"/>
  <c r="O163" i="2" a="1"/>
  <c r="O164" i="2" a="1"/>
  <c r="O165" i="2" a="1"/>
  <c r="O166" i="2" a="1"/>
  <c r="O167" i="2" a="1"/>
  <c r="O168" i="2" a="1"/>
  <c r="O169" i="2" a="1"/>
  <c r="O170" i="2" a="1"/>
  <c r="O171" i="2" a="1"/>
  <c r="O172" i="2" a="1"/>
  <c r="O173" i="2" a="1"/>
  <c r="O174" i="2" a="1"/>
  <c r="O175" i="2" a="1"/>
  <c r="O176" i="2" a="1"/>
  <c r="O177" i="2" a="1"/>
  <c r="O178" i="2" a="1"/>
  <c r="O179" i="2" a="1"/>
  <c r="O180" i="2" a="1"/>
  <c r="O181" i="2" a="1"/>
  <c r="O182" i="2" a="1"/>
  <c r="O183" i="2" a="1"/>
  <c r="O184" i="2" a="1"/>
  <c r="O185" i="2" a="1"/>
  <c r="O186" i="2" a="1"/>
  <c r="O187" i="2" a="1"/>
  <c r="O188" i="2" a="1"/>
  <c r="O189" i="2" a="1"/>
  <c r="O190" i="2" a="1"/>
  <c r="O191" i="2" a="1"/>
  <c r="O192" i="2" a="1"/>
  <c r="O193" i="2" a="1"/>
  <c r="O194" i="2" a="1"/>
  <c r="O195" i="2" a="1"/>
  <c r="O196" i="2" a="1"/>
  <c r="O197" i="2" a="1"/>
  <c r="O198" i="2" a="1"/>
  <c r="O199" i="2" a="1"/>
  <c r="O200" i="2" a="1"/>
  <c r="O201" i="2" a="1"/>
  <c r="N2" i="2" a="1"/>
  <c r="N3" i="2" a="1"/>
  <c r="N4" i="2" a="1"/>
  <c r="N5" i="2" a="1"/>
  <c r="N6" i="2" a="1"/>
  <c r="N7" i="2" a="1"/>
  <c r="N8" i="2" a="1"/>
  <c r="N9" i="2" a="1"/>
  <c r="N10" i="2" a="1"/>
  <c r="N11" i="2" a="1"/>
  <c r="N12" i="2" a="1"/>
  <c r="N13" i="2" a="1"/>
  <c r="N14" i="2" a="1"/>
  <c r="N15" i="2" a="1"/>
  <c r="N16" i="2" a="1"/>
  <c r="N17" i="2" a="1"/>
  <c r="N18" i="2" a="1"/>
  <c r="N19" i="2" a="1"/>
  <c r="N20" i="2" a="1"/>
  <c r="N21" i="2" a="1"/>
  <c r="N22" i="2" a="1"/>
  <c r="N23" i="2" a="1"/>
  <c r="N24" i="2" a="1"/>
  <c r="N25" i="2" a="1"/>
  <c r="N26" i="2" a="1"/>
  <c r="N27" i="2" a="1"/>
  <c r="N28" i="2" a="1"/>
  <c r="N29" i="2" a="1"/>
  <c r="N30" i="2" a="1"/>
  <c r="N31" i="2" a="1"/>
  <c r="N32" i="2" a="1"/>
  <c r="N33" i="2" a="1"/>
  <c r="N34" i="2" a="1"/>
  <c r="N35" i="2" a="1"/>
  <c r="N36" i="2" a="1"/>
  <c r="N37" i="2" a="1"/>
  <c r="N38" i="2" a="1"/>
  <c r="N39" i="2" a="1"/>
  <c r="N40" i="2" a="1"/>
  <c r="N41" i="2" a="1"/>
  <c r="N42" i="2" a="1"/>
  <c r="N43" i="2" a="1"/>
  <c r="N44" i="2" a="1"/>
  <c r="N45" i="2" a="1"/>
  <c r="N46" i="2" a="1"/>
  <c r="N47" i="2" a="1"/>
  <c r="N48" i="2" a="1"/>
  <c r="N49" i="2" a="1"/>
  <c r="N50" i="2" a="1"/>
  <c r="N51" i="2" a="1"/>
  <c r="N52" i="2" a="1"/>
  <c r="N53" i="2" a="1"/>
  <c r="N54" i="2" a="1"/>
  <c r="N55" i="2" a="1"/>
  <c r="N56" i="2" a="1"/>
  <c r="N57" i="2" a="1"/>
  <c r="N58" i="2" a="1"/>
  <c r="N59" i="2" a="1"/>
  <c r="N60" i="2" a="1"/>
  <c r="N61" i="2" a="1"/>
  <c r="N62" i="2" a="1"/>
  <c r="N63" i="2" a="1"/>
  <c r="N64" i="2" a="1"/>
  <c r="N65" i="2" a="1"/>
  <c r="N66" i="2" a="1"/>
  <c r="N67" i="2" a="1"/>
  <c r="N68" i="2" a="1"/>
  <c r="N69" i="2" a="1"/>
  <c r="N70" i="2" a="1"/>
  <c r="N71" i="2" a="1"/>
  <c r="N72" i="2" a="1"/>
  <c r="N73" i="2" a="1"/>
  <c r="N74" i="2" a="1"/>
  <c r="N75" i="2" a="1"/>
  <c r="N76" i="2" a="1"/>
  <c r="N77" i="2" a="1"/>
  <c r="N78" i="2" a="1"/>
  <c r="N79" i="2" a="1"/>
  <c r="N80" i="2" a="1"/>
  <c r="N81" i="2" a="1"/>
  <c r="N82" i="2" a="1"/>
  <c r="N83" i="2" a="1"/>
  <c r="N84" i="2" a="1"/>
  <c r="N85" i="2" a="1"/>
  <c r="N86" i="2" a="1"/>
  <c r="N87" i="2" a="1"/>
  <c r="N88" i="2" a="1"/>
  <c r="N89" i="2" a="1"/>
  <c r="N90" i="2" a="1"/>
  <c r="N91" i="2" a="1"/>
  <c r="N92" i="2" a="1"/>
  <c r="N93" i="2" a="1"/>
  <c r="N94" i="2" a="1"/>
  <c r="N95" i="2" a="1"/>
  <c r="N96" i="2" a="1"/>
  <c r="N97" i="2" a="1"/>
  <c r="N98" i="2" a="1"/>
  <c r="N99" i="2" a="1"/>
  <c r="N100" i="2" a="1"/>
  <c r="N101" i="2" a="1"/>
  <c r="N102" i="2" a="1"/>
  <c r="N103" i="2" a="1"/>
  <c r="N104" i="2" a="1"/>
  <c r="N105" i="2" a="1"/>
  <c r="N106" i="2" a="1"/>
  <c r="N107" i="2" a="1"/>
  <c r="N108" i="2" a="1"/>
  <c r="N109" i="2" a="1"/>
  <c r="N110" i="2" a="1"/>
  <c r="N111" i="2" a="1"/>
  <c r="N112" i="2" a="1"/>
  <c r="N113" i="2" a="1"/>
  <c r="N114" i="2" a="1"/>
  <c r="N115" i="2" a="1"/>
  <c r="N116" i="2" a="1"/>
  <c r="N117" i="2" a="1"/>
  <c r="N118" i="2" a="1"/>
  <c r="N119" i="2" a="1"/>
  <c r="N120" i="2" a="1"/>
  <c r="N121" i="2" a="1"/>
  <c r="N122" i="2" a="1"/>
  <c r="N123" i="2" a="1"/>
  <c r="N124" i="2" a="1"/>
  <c r="N125" i="2" a="1"/>
  <c r="N126" i="2" a="1"/>
  <c r="N127" i="2" a="1"/>
  <c r="N128" i="2" a="1"/>
  <c r="N129" i="2" a="1"/>
  <c r="N130" i="2" a="1"/>
  <c r="N131" i="2" a="1"/>
  <c r="N132" i="2" a="1"/>
  <c r="N133" i="2" a="1"/>
  <c r="N134" i="2" a="1"/>
  <c r="N135" i="2" a="1"/>
  <c r="N136" i="2" a="1"/>
  <c r="N137" i="2" a="1"/>
  <c r="N138" i="2" a="1"/>
  <c r="N139" i="2" a="1"/>
  <c r="N140" i="2" a="1"/>
  <c r="N141" i="2" a="1"/>
  <c r="N142" i="2" a="1"/>
  <c r="N143" i="2" a="1"/>
  <c r="N144" i="2" a="1"/>
  <c r="N145" i="2" a="1"/>
  <c r="N146" i="2" a="1"/>
  <c r="N147" i="2" a="1"/>
  <c r="N148" i="2" a="1"/>
  <c r="N149" i="2" a="1"/>
  <c r="N150" i="2" a="1"/>
  <c r="N151" i="2" a="1"/>
  <c r="N152" i="2" a="1"/>
  <c r="N153" i="2" a="1"/>
  <c r="N154" i="2" a="1"/>
  <c r="N155" i="2" a="1"/>
  <c r="N156" i="2" a="1"/>
  <c r="N157" i="2" a="1"/>
  <c r="N158" i="2" a="1"/>
  <c r="N159" i="2" a="1"/>
  <c r="N160" i="2" a="1"/>
  <c r="N161" i="2" a="1"/>
  <c r="N162" i="2" a="1"/>
  <c r="N163" i="2" a="1"/>
  <c r="N164" i="2" a="1"/>
  <c r="N165" i="2" a="1"/>
  <c r="N166" i="2" a="1"/>
  <c r="N167" i="2" a="1"/>
  <c r="N168" i="2" a="1"/>
  <c r="N169" i="2" a="1"/>
  <c r="N170" i="2" a="1"/>
  <c r="N171" i="2" a="1"/>
  <c r="N172" i="2" a="1"/>
  <c r="N173" i="2" a="1"/>
  <c r="N174" i="2" a="1"/>
  <c r="N175" i="2" a="1"/>
  <c r="N176" i="2" a="1"/>
  <c r="N177" i="2" a="1"/>
  <c r="N178" i="2" a="1"/>
  <c r="N179" i="2" a="1"/>
  <c r="N180" i="2" a="1"/>
  <c r="N181" i="2" a="1"/>
  <c r="N182" i="2" a="1"/>
  <c r="N183" i="2" a="1"/>
  <c r="N184" i="2" a="1"/>
  <c r="N185" i="2" a="1"/>
  <c r="N186" i="2" a="1"/>
  <c r="N187" i="2" a="1"/>
  <c r="N188" i="2" a="1"/>
  <c r="N189" i="2" a="1"/>
  <c r="N190" i="2" a="1"/>
  <c r="N191" i="2" a="1"/>
  <c r="N192" i="2" a="1"/>
  <c r="N193" i="2" a="1"/>
  <c r="N194" i="2" a="1"/>
  <c r="N195" i="2" a="1"/>
  <c r="N196" i="2" a="1"/>
  <c r="N197" i="2" a="1"/>
  <c r="N198" i="2" a="1"/>
  <c r="N199" i="2" a="1"/>
  <c r="N200" i="2" a="1"/>
  <c r="N201" i="2" a="1"/>
  <c r="M2" i="2" a="1"/>
  <c r="M3" i="2" a="1"/>
  <c r="M4" i="2" a="1"/>
  <c r="M5" i="2" a="1"/>
  <c r="M6" i="2" a="1"/>
  <c r="M7" i="2" a="1"/>
  <c r="M8" i="2" a="1"/>
  <c r="M9" i="2" a="1"/>
  <c r="M10" i="2" a="1"/>
  <c r="M11" i="2" a="1"/>
  <c r="M12" i="2" a="1"/>
  <c r="M13" i="2" a="1"/>
  <c r="M14" i="2" a="1"/>
  <c r="M15" i="2" a="1"/>
  <c r="M16" i="2" a="1"/>
  <c r="M17" i="2" a="1"/>
  <c r="M18" i="2" a="1"/>
  <c r="M19" i="2" a="1"/>
  <c r="M20" i="2" a="1"/>
  <c r="M21" i="2" a="1"/>
  <c r="M22" i="2" a="1"/>
  <c r="M23" i="2" a="1"/>
  <c r="M24" i="2" a="1"/>
  <c r="M25" i="2" a="1"/>
  <c r="M26" i="2" a="1"/>
  <c r="M27" i="2" a="1"/>
  <c r="M28" i="2" a="1"/>
  <c r="M29" i="2" a="1"/>
  <c r="M30" i="2" a="1"/>
  <c r="M31" i="2" a="1"/>
  <c r="M32" i="2" a="1"/>
  <c r="M33" i="2" a="1"/>
  <c r="M34" i="2" a="1"/>
  <c r="M35" i="2" a="1"/>
  <c r="M36" i="2" a="1"/>
  <c r="M37" i="2" a="1"/>
  <c r="M38" i="2" a="1"/>
  <c r="M39" i="2" a="1"/>
  <c r="M40" i="2" a="1"/>
  <c r="M41" i="2" a="1"/>
  <c r="M42" i="2" a="1"/>
  <c r="M43" i="2" a="1"/>
  <c r="M44" i="2" a="1"/>
  <c r="M45" i="2" a="1"/>
  <c r="M46" i="2" a="1"/>
  <c r="M47" i="2" a="1"/>
  <c r="M48" i="2" a="1"/>
  <c r="M49" i="2" a="1"/>
  <c r="M50" i="2" a="1"/>
  <c r="M51" i="2" a="1"/>
  <c r="M52" i="2" a="1"/>
  <c r="M53" i="2" a="1"/>
  <c r="M54" i="2" a="1"/>
  <c r="M55" i="2" a="1"/>
  <c r="M56" i="2" a="1"/>
  <c r="M57" i="2" a="1"/>
  <c r="M58" i="2" a="1"/>
  <c r="M59" i="2" a="1"/>
  <c r="M60" i="2" a="1"/>
  <c r="M61" i="2" a="1"/>
  <c r="M62" i="2" a="1"/>
  <c r="M63" i="2" a="1"/>
  <c r="M64" i="2" a="1"/>
  <c r="M65" i="2" a="1"/>
  <c r="M66" i="2" a="1"/>
  <c r="M67" i="2" a="1"/>
  <c r="M68" i="2" a="1"/>
  <c r="M69" i="2" a="1"/>
  <c r="M70" i="2" a="1"/>
  <c r="M71" i="2" a="1"/>
  <c r="M72" i="2" a="1"/>
  <c r="M73" i="2" a="1"/>
  <c r="M74" i="2" a="1"/>
  <c r="M75" i="2" a="1"/>
  <c r="M76" i="2" a="1"/>
  <c r="M77" i="2" a="1"/>
  <c r="M78" i="2" a="1"/>
  <c r="M79" i="2" a="1"/>
  <c r="M80" i="2" a="1"/>
  <c r="M81" i="2" a="1"/>
  <c r="M82" i="2" a="1"/>
  <c r="M83" i="2" a="1"/>
  <c r="M84" i="2" a="1"/>
  <c r="M85" i="2" a="1"/>
  <c r="M86" i="2" a="1"/>
  <c r="M87" i="2" a="1"/>
  <c r="M88" i="2" a="1"/>
  <c r="M89" i="2" a="1"/>
  <c r="M90" i="2" a="1"/>
  <c r="M91" i="2" a="1"/>
  <c r="M92" i="2" a="1"/>
  <c r="M93" i="2" a="1"/>
  <c r="M94" i="2" a="1"/>
  <c r="M95" i="2" a="1"/>
  <c r="M96" i="2" a="1"/>
  <c r="M97" i="2" a="1"/>
  <c r="M98" i="2" a="1"/>
  <c r="M99" i="2" a="1"/>
  <c r="M100" i="2" a="1"/>
  <c r="M101" i="2" a="1"/>
  <c r="M102" i="2" a="1"/>
  <c r="M103" i="2" a="1"/>
  <c r="M104" i="2" a="1"/>
  <c r="M105" i="2" a="1"/>
  <c r="M106" i="2" a="1"/>
  <c r="M107" i="2" a="1"/>
  <c r="M108" i="2" a="1"/>
  <c r="M109" i="2" a="1"/>
  <c r="M110" i="2" a="1"/>
  <c r="M111" i="2" a="1"/>
  <c r="M112" i="2" a="1"/>
  <c r="M113" i="2" a="1"/>
  <c r="M114" i="2" a="1"/>
  <c r="M115" i="2" a="1"/>
  <c r="M116" i="2" a="1"/>
  <c r="M117" i="2" a="1"/>
  <c r="M118" i="2" a="1"/>
  <c r="M119" i="2" a="1"/>
  <c r="M120" i="2" a="1"/>
  <c r="M121" i="2" a="1"/>
  <c r="M122" i="2" a="1"/>
  <c r="M123" i="2" a="1"/>
  <c r="M124" i="2" a="1"/>
  <c r="M125" i="2" a="1"/>
  <c r="M126" i="2" a="1"/>
  <c r="M127" i="2" a="1"/>
  <c r="M128" i="2" a="1"/>
  <c r="M129" i="2" a="1"/>
  <c r="M130" i="2" a="1"/>
  <c r="M131" i="2" a="1"/>
  <c r="M132" i="2" a="1"/>
  <c r="M133" i="2" a="1"/>
  <c r="M134" i="2" a="1"/>
  <c r="M135" i="2" a="1"/>
  <c r="M136" i="2" a="1"/>
  <c r="M137" i="2" a="1"/>
  <c r="M138" i="2" a="1"/>
  <c r="M139" i="2" a="1"/>
  <c r="M140" i="2" a="1"/>
  <c r="M141" i="2" a="1"/>
  <c r="M142" i="2" a="1"/>
  <c r="M143" i="2" a="1"/>
  <c r="M144" i="2" a="1"/>
  <c r="M145" i="2" a="1"/>
  <c r="M146" i="2" a="1"/>
  <c r="M147" i="2" a="1"/>
  <c r="M148" i="2" a="1"/>
  <c r="M149" i="2" a="1"/>
  <c r="M150" i="2" a="1"/>
  <c r="M151" i="2" a="1"/>
  <c r="M152" i="2" a="1"/>
  <c r="M153" i="2" a="1"/>
  <c r="M154" i="2" a="1"/>
  <c r="M155" i="2" a="1"/>
  <c r="M156" i="2" a="1"/>
  <c r="M157" i="2" a="1"/>
  <c r="M158" i="2" a="1"/>
  <c r="M159" i="2" a="1"/>
  <c r="M160" i="2" a="1"/>
  <c r="M161" i="2" a="1"/>
  <c r="M162" i="2" a="1"/>
  <c r="M163" i="2" a="1"/>
  <c r="M164" i="2" a="1"/>
  <c r="M165" i="2" a="1"/>
  <c r="M166" i="2" a="1"/>
  <c r="M167" i="2" a="1"/>
  <c r="M168" i="2" a="1"/>
  <c r="M169" i="2" a="1"/>
  <c r="M170" i="2" a="1"/>
  <c r="M171" i="2" a="1"/>
  <c r="M172" i="2" a="1"/>
  <c r="M173" i="2" a="1"/>
  <c r="M174" i="2" a="1"/>
  <c r="M175" i="2" a="1"/>
  <c r="M176" i="2" a="1"/>
  <c r="M177" i="2" a="1"/>
  <c r="M178" i="2" a="1"/>
  <c r="M179" i="2" a="1"/>
  <c r="M180" i="2" a="1"/>
  <c r="M181" i="2" a="1"/>
  <c r="M182" i="2" a="1"/>
  <c r="M183" i="2" a="1"/>
  <c r="M184" i="2" a="1"/>
  <c r="M185" i="2" a="1"/>
  <c r="M186" i="2" a="1"/>
  <c r="M187" i="2" a="1"/>
  <c r="M188" i="2" a="1"/>
  <c r="M189" i="2" a="1"/>
  <c r="M190" i="2" a="1"/>
  <c r="M191" i="2" a="1"/>
  <c r="M192" i="2" a="1"/>
  <c r="M193" i="2" a="1"/>
  <c r="M194" i="2" a="1"/>
  <c r="M195" i="2" a="1"/>
  <c r="M196" i="2" a="1"/>
  <c r="M197" i="2" a="1"/>
  <c r="M198" i="2" a="1"/>
  <c r="M199" i="2" a="1"/>
  <c r="M200" i="2" a="1"/>
  <c r="M201" i="2" a="1"/>
  <c r="I26" i="4" a="1"/>
  <c r="G15" i="4"/>
  <c r="L90" i="4"/>
  <c r="L86" i="4"/>
  <c r="L82" i="4"/>
  <c r="L78" i="4"/>
  <c r="L74" i="4"/>
  <c r="L84" i="4"/>
  <c r="H47" i="4"/>
  <c r="H46" i="4"/>
  <c r="H34" i="4"/>
  <c r="I21" i="4"/>
  <c r="H21" i="4"/>
  <c r="I65" i="4"/>
  <c r="I66" i="4" s="1"/>
  <c r="I56" i="4"/>
  <c r="I45" i="4"/>
  <c r="V22" i="5" s="1"/>
  <c r="I33" i="4"/>
  <c r="V11" i="5" s="1"/>
  <c r="I31" i="4" a="1"/>
  <c r="I30" i="4" a="1"/>
  <c r="I29" i="4" a="1"/>
  <c r="I28" i="4" a="1"/>
  <c r="G95" i="4"/>
  <c r="G92" i="4"/>
  <c r="I53" i="4"/>
  <c r="I44" i="4" a="1"/>
  <c r="I43" i="4" a="1"/>
  <c r="I42" i="4" a="1"/>
  <c r="I41" i="4" a="1"/>
  <c r="I40" i="4" a="1"/>
  <c r="I39" i="4" a="1"/>
  <c r="I38" i="4" a="1"/>
  <c r="I37" i="4" a="1"/>
  <c r="I32" i="4" a="1"/>
  <c r="I27" i="4" a="1"/>
  <c r="I25" i="4" a="1"/>
  <c r="I23" i="4" a="1"/>
  <c r="E64" i="6" a="1"/>
  <c r="M9" i="5" l="1"/>
  <c r="M11" i="5"/>
  <c r="K6" i="1"/>
  <c r="K5" i="1"/>
  <c r="L3" i="2" a="1"/>
  <c r="L4" i="2" a="1"/>
  <c r="L5" i="2" a="1"/>
  <c r="L6" i="2" a="1"/>
  <c r="L7" i="2" a="1"/>
  <c r="L2" i="2" a="1"/>
  <c r="W25" i="5"/>
  <c r="I57" i="4"/>
  <c r="L27" i="4" l="1"/>
  <c r="L31" i="4"/>
  <c r="V39" i="5"/>
  <c r="U25" i="5" a="1"/>
  <c r="V25" i="5"/>
  <c r="W26" i="5"/>
  <c r="G50" i="4"/>
  <c r="L88" i="4" a="1"/>
  <c r="L72" i="4" a="1"/>
  <c r="V26" i="5" l="1"/>
  <c r="V40" i="5"/>
  <c r="U26" i="5" a="1"/>
  <c r="W27" i="5"/>
  <c r="G17" i="4"/>
  <c r="G70" i="4"/>
  <c r="G20" i="4"/>
  <c r="V41" i="5" l="1"/>
  <c r="V27" i="5"/>
  <c r="U27" i="5" a="1"/>
  <c r="W28" i="5"/>
  <c r="V28" i="5" l="1"/>
  <c r="V42" i="5"/>
  <c r="U28" i="5" a="1"/>
  <c r="W29" i="5"/>
  <c r="V29" i="5" l="1"/>
  <c r="V43" i="5"/>
  <c r="U29" i="5" a="1"/>
  <c r="W30" i="5"/>
  <c r="V30" i="5" s="1"/>
  <c r="V44" i="5" l="1"/>
  <c r="U30" i="5" a="1"/>
  <c r="W31" i="5"/>
  <c r="V31" i="5" l="1"/>
  <c r="V45" i="5"/>
  <c r="U31" i="5" a="1"/>
  <c r="W32" i="5"/>
  <c r="V32" i="5" s="1"/>
  <c r="V46" i="5" l="1"/>
  <c r="U32" i="5" a="1"/>
  <c r="W33" i="5"/>
  <c r="V33" i="5" l="1"/>
  <c r="V47" i="5"/>
  <c r="U33" i="5" a="1"/>
  <c r="W34" i="5"/>
  <c r="V34" i="5" l="1"/>
  <c r="V48" i="5"/>
  <c r="U34" i="5" a="1"/>
  <c r="W35" i="5"/>
  <c r="W36" i="5" l="1"/>
  <c r="V35" i="5"/>
  <c r="V49" i="5"/>
  <c r="U35" i="5" a="1"/>
  <c r="V50" i="5" l="1"/>
  <c r="U36" i="5" a="1"/>
  <c r="V36" i="5"/>
  <c r="U36" i="5" l="1"/>
  <c r="U50" i="5" s="1"/>
  <c r="U35" i="5"/>
  <c r="U49" i="5" s="1"/>
  <c r="U34" i="5"/>
  <c r="U33" i="5"/>
  <c r="U47" i="5" s="1"/>
  <c r="U32" i="5"/>
  <c r="U31" i="5"/>
  <c r="U30" i="5"/>
  <c r="U29" i="5"/>
  <c r="U28" i="5"/>
  <c r="U27" i="5"/>
  <c r="U26" i="5"/>
  <c r="U25" i="5"/>
  <c r="L88" i="4"/>
  <c r="L72" i="4"/>
  <c r="I44" i="4"/>
  <c r="I43" i="4"/>
  <c r="I42" i="4"/>
  <c r="I41" i="4"/>
  <c r="I40" i="4"/>
  <c r="I39" i="4"/>
  <c r="I38" i="4"/>
  <c r="I37" i="4"/>
  <c r="I32" i="4"/>
  <c r="I31" i="4"/>
  <c r="I30" i="4"/>
  <c r="I29" i="4"/>
  <c r="I28" i="4"/>
  <c r="I27" i="4"/>
  <c r="I26" i="4"/>
  <c r="I25" i="4"/>
  <c r="I24" i="4"/>
  <c r="I23" i="4"/>
  <c r="O501" i="2"/>
  <c r="N501" i="2"/>
  <c r="M501" i="2"/>
  <c r="L501" i="2"/>
  <c r="O500" i="2"/>
  <c r="N500" i="2"/>
  <c r="M500" i="2"/>
  <c r="L500" i="2"/>
  <c r="O499" i="2"/>
  <c r="N499" i="2"/>
  <c r="M499" i="2"/>
  <c r="L499" i="2"/>
  <c r="O498" i="2"/>
  <c r="N498" i="2"/>
  <c r="M498" i="2"/>
  <c r="L498" i="2"/>
  <c r="O497" i="2"/>
  <c r="N497" i="2"/>
  <c r="M497" i="2"/>
  <c r="L497" i="2"/>
  <c r="O496" i="2"/>
  <c r="N496" i="2"/>
  <c r="M496" i="2"/>
  <c r="L496" i="2"/>
  <c r="O495" i="2"/>
  <c r="N495" i="2"/>
  <c r="M495" i="2"/>
  <c r="L495" i="2"/>
  <c r="O494" i="2"/>
  <c r="N494" i="2"/>
  <c r="M494" i="2"/>
  <c r="L494" i="2"/>
  <c r="O493" i="2"/>
  <c r="N493" i="2"/>
  <c r="M493" i="2"/>
  <c r="L493" i="2"/>
  <c r="O492" i="2"/>
  <c r="N492" i="2"/>
  <c r="M492" i="2"/>
  <c r="L492" i="2"/>
  <c r="O491" i="2"/>
  <c r="N491" i="2"/>
  <c r="M491" i="2"/>
  <c r="L491" i="2"/>
  <c r="O490" i="2"/>
  <c r="N490" i="2"/>
  <c r="M490" i="2"/>
  <c r="L490" i="2"/>
  <c r="O489" i="2"/>
  <c r="N489" i="2"/>
  <c r="M489" i="2"/>
  <c r="L489" i="2"/>
  <c r="O488" i="2"/>
  <c r="N488" i="2"/>
  <c r="M488" i="2"/>
  <c r="L488" i="2"/>
  <c r="O487" i="2"/>
  <c r="N487" i="2"/>
  <c r="M487" i="2"/>
  <c r="L487" i="2"/>
  <c r="O486" i="2"/>
  <c r="N486" i="2"/>
  <c r="M486" i="2"/>
  <c r="L486" i="2"/>
  <c r="O485" i="2"/>
  <c r="N485" i="2"/>
  <c r="M485" i="2"/>
  <c r="L485" i="2"/>
  <c r="O484" i="2"/>
  <c r="N484" i="2"/>
  <c r="M484" i="2"/>
  <c r="L484" i="2"/>
  <c r="O483" i="2"/>
  <c r="N483" i="2"/>
  <c r="M483" i="2"/>
  <c r="L483" i="2"/>
  <c r="O482" i="2"/>
  <c r="N482" i="2"/>
  <c r="M482" i="2"/>
  <c r="L482" i="2"/>
  <c r="O481" i="2"/>
  <c r="N481" i="2"/>
  <c r="M481" i="2"/>
  <c r="L481" i="2"/>
  <c r="O480" i="2"/>
  <c r="N480" i="2"/>
  <c r="M480" i="2"/>
  <c r="L480" i="2"/>
  <c r="O479" i="2"/>
  <c r="N479" i="2"/>
  <c r="M479" i="2"/>
  <c r="L479" i="2"/>
  <c r="O478" i="2"/>
  <c r="N478" i="2"/>
  <c r="M478" i="2"/>
  <c r="L478" i="2"/>
  <c r="O477" i="2"/>
  <c r="N477" i="2"/>
  <c r="M477" i="2"/>
  <c r="L477" i="2"/>
  <c r="O476" i="2"/>
  <c r="N476" i="2"/>
  <c r="M476" i="2"/>
  <c r="L476" i="2"/>
  <c r="O475" i="2"/>
  <c r="N475" i="2"/>
  <c r="M475" i="2"/>
  <c r="L475" i="2"/>
  <c r="O474" i="2"/>
  <c r="N474" i="2"/>
  <c r="M474" i="2"/>
  <c r="L474" i="2"/>
  <c r="O473" i="2"/>
  <c r="N473" i="2"/>
  <c r="M473" i="2"/>
  <c r="L473" i="2"/>
  <c r="O472" i="2"/>
  <c r="N472" i="2"/>
  <c r="M472" i="2"/>
  <c r="L472" i="2"/>
  <c r="O471" i="2"/>
  <c r="N471" i="2"/>
  <c r="M471" i="2"/>
  <c r="L471" i="2"/>
  <c r="O470" i="2"/>
  <c r="N470" i="2"/>
  <c r="M470" i="2"/>
  <c r="L470" i="2"/>
  <c r="O469" i="2"/>
  <c r="N469" i="2"/>
  <c r="M469" i="2"/>
  <c r="L469" i="2"/>
  <c r="O468" i="2"/>
  <c r="N468" i="2"/>
  <c r="M468" i="2"/>
  <c r="L468" i="2"/>
  <c r="O467" i="2"/>
  <c r="N467" i="2"/>
  <c r="M467" i="2"/>
  <c r="L467" i="2"/>
  <c r="O466" i="2"/>
  <c r="N466" i="2"/>
  <c r="M466" i="2"/>
  <c r="L466" i="2"/>
  <c r="O465" i="2"/>
  <c r="N465" i="2"/>
  <c r="M465" i="2"/>
  <c r="L465" i="2"/>
  <c r="O464" i="2"/>
  <c r="N464" i="2"/>
  <c r="M464" i="2"/>
  <c r="L464" i="2"/>
  <c r="O463" i="2"/>
  <c r="N463" i="2"/>
  <c r="M463" i="2"/>
  <c r="L463" i="2"/>
  <c r="O462" i="2"/>
  <c r="N462" i="2"/>
  <c r="M462" i="2"/>
  <c r="L462" i="2"/>
  <c r="O461" i="2"/>
  <c r="N461" i="2"/>
  <c r="M461" i="2"/>
  <c r="L461" i="2"/>
  <c r="O460" i="2"/>
  <c r="N460" i="2"/>
  <c r="M460" i="2"/>
  <c r="L460" i="2"/>
  <c r="O459" i="2"/>
  <c r="N459" i="2"/>
  <c r="M459" i="2"/>
  <c r="L459" i="2"/>
  <c r="O458" i="2"/>
  <c r="N458" i="2"/>
  <c r="M458" i="2"/>
  <c r="L458" i="2"/>
  <c r="O457" i="2"/>
  <c r="N457" i="2"/>
  <c r="M457" i="2"/>
  <c r="L457" i="2"/>
  <c r="O456" i="2"/>
  <c r="N456" i="2"/>
  <c r="M456" i="2"/>
  <c r="L456" i="2"/>
  <c r="O455" i="2"/>
  <c r="N455" i="2"/>
  <c r="M455" i="2"/>
  <c r="L455" i="2"/>
  <c r="O454" i="2"/>
  <c r="N454" i="2"/>
  <c r="M454" i="2"/>
  <c r="L454" i="2"/>
  <c r="O453" i="2"/>
  <c r="N453" i="2"/>
  <c r="M453" i="2"/>
  <c r="L453" i="2"/>
  <c r="O452" i="2"/>
  <c r="N452" i="2"/>
  <c r="M452" i="2"/>
  <c r="L452" i="2"/>
  <c r="O451" i="2"/>
  <c r="N451" i="2"/>
  <c r="M451" i="2"/>
  <c r="L451" i="2"/>
  <c r="O450" i="2"/>
  <c r="N450" i="2"/>
  <c r="M450" i="2"/>
  <c r="L450" i="2"/>
  <c r="O449" i="2"/>
  <c r="N449" i="2"/>
  <c r="M449" i="2"/>
  <c r="L449" i="2"/>
  <c r="O448" i="2"/>
  <c r="N448" i="2"/>
  <c r="M448" i="2"/>
  <c r="L448" i="2"/>
  <c r="O447" i="2"/>
  <c r="N447" i="2"/>
  <c r="M447" i="2"/>
  <c r="L447" i="2"/>
  <c r="O446" i="2"/>
  <c r="N446" i="2"/>
  <c r="M446" i="2"/>
  <c r="L446" i="2"/>
  <c r="O445" i="2"/>
  <c r="N445" i="2"/>
  <c r="M445" i="2"/>
  <c r="L445" i="2"/>
  <c r="O444" i="2"/>
  <c r="N444" i="2"/>
  <c r="M444" i="2"/>
  <c r="L444" i="2"/>
  <c r="O443" i="2"/>
  <c r="N443" i="2"/>
  <c r="M443" i="2"/>
  <c r="L443" i="2"/>
  <c r="O442" i="2"/>
  <c r="N442" i="2"/>
  <c r="M442" i="2"/>
  <c r="L442" i="2"/>
  <c r="O441" i="2"/>
  <c r="N441" i="2"/>
  <c r="M441" i="2"/>
  <c r="L441" i="2"/>
  <c r="O440" i="2"/>
  <c r="N440" i="2"/>
  <c r="M440" i="2"/>
  <c r="L440" i="2"/>
  <c r="O439" i="2"/>
  <c r="N439" i="2"/>
  <c r="M439" i="2"/>
  <c r="L439" i="2"/>
  <c r="O438" i="2"/>
  <c r="N438" i="2"/>
  <c r="M438" i="2"/>
  <c r="L438" i="2"/>
  <c r="O437" i="2"/>
  <c r="N437" i="2"/>
  <c r="M437" i="2"/>
  <c r="L437" i="2"/>
  <c r="O436" i="2"/>
  <c r="N436" i="2"/>
  <c r="M436" i="2"/>
  <c r="L436" i="2"/>
  <c r="O435" i="2"/>
  <c r="N435" i="2"/>
  <c r="M435" i="2"/>
  <c r="L435" i="2"/>
  <c r="O434" i="2"/>
  <c r="N434" i="2"/>
  <c r="M434" i="2"/>
  <c r="L434" i="2"/>
  <c r="O433" i="2"/>
  <c r="N433" i="2"/>
  <c r="M433" i="2"/>
  <c r="L433" i="2"/>
  <c r="O432" i="2"/>
  <c r="N432" i="2"/>
  <c r="M432" i="2"/>
  <c r="L432" i="2"/>
  <c r="O431" i="2"/>
  <c r="N431" i="2"/>
  <c r="M431" i="2"/>
  <c r="L431" i="2"/>
  <c r="O430" i="2"/>
  <c r="N430" i="2"/>
  <c r="M430" i="2"/>
  <c r="L430" i="2"/>
  <c r="O429" i="2"/>
  <c r="N429" i="2"/>
  <c r="M429" i="2"/>
  <c r="L429" i="2"/>
  <c r="O428" i="2"/>
  <c r="N428" i="2"/>
  <c r="M428" i="2"/>
  <c r="L428" i="2"/>
  <c r="O427" i="2"/>
  <c r="N427" i="2"/>
  <c r="M427" i="2"/>
  <c r="L427" i="2"/>
  <c r="O426" i="2"/>
  <c r="N426" i="2"/>
  <c r="M426" i="2"/>
  <c r="L426" i="2"/>
  <c r="O425" i="2"/>
  <c r="N425" i="2"/>
  <c r="M425" i="2"/>
  <c r="L425" i="2"/>
  <c r="O424" i="2"/>
  <c r="N424" i="2"/>
  <c r="M424" i="2"/>
  <c r="L424" i="2"/>
  <c r="O423" i="2"/>
  <c r="N423" i="2"/>
  <c r="M423" i="2"/>
  <c r="L423" i="2"/>
  <c r="O422" i="2"/>
  <c r="N422" i="2"/>
  <c r="M422" i="2"/>
  <c r="L422" i="2"/>
  <c r="O421" i="2"/>
  <c r="N421" i="2"/>
  <c r="M421" i="2"/>
  <c r="L421" i="2"/>
  <c r="O420" i="2"/>
  <c r="N420" i="2"/>
  <c r="M420" i="2"/>
  <c r="L420" i="2"/>
  <c r="O419" i="2"/>
  <c r="N419" i="2"/>
  <c r="M419" i="2"/>
  <c r="L419" i="2"/>
  <c r="O418" i="2"/>
  <c r="N418" i="2"/>
  <c r="M418" i="2"/>
  <c r="L418" i="2"/>
  <c r="O417" i="2"/>
  <c r="N417" i="2"/>
  <c r="M417" i="2"/>
  <c r="L417" i="2"/>
  <c r="O416" i="2"/>
  <c r="N416" i="2"/>
  <c r="M416" i="2"/>
  <c r="L416" i="2"/>
  <c r="O415" i="2"/>
  <c r="N415" i="2"/>
  <c r="M415" i="2"/>
  <c r="L415" i="2"/>
  <c r="O414" i="2"/>
  <c r="N414" i="2"/>
  <c r="M414" i="2"/>
  <c r="L414" i="2"/>
  <c r="O413" i="2"/>
  <c r="N413" i="2"/>
  <c r="M413" i="2"/>
  <c r="L413" i="2"/>
  <c r="O412" i="2"/>
  <c r="N412" i="2"/>
  <c r="M412" i="2"/>
  <c r="L412" i="2"/>
  <c r="O411" i="2"/>
  <c r="N411" i="2"/>
  <c r="M411" i="2"/>
  <c r="L411" i="2"/>
  <c r="O410" i="2"/>
  <c r="N410" i="2"/>
  <c r="M410" i="2"/>
  <c r="L410" i="2"/>
  <c r="O409" i="2"/>
  <c r="N409" i="2"/>
  <c r="M409" i="2"/>
  <c r="L409" i="2"/>
  <c r="O408" i="2"/>
  <c r="N408" i="2"/>
  <c r="M408" i="2"/>
  <c r="L408" i="2"/>
  <c r="O407" i="2"/>
  <c r="N407" i="2"/>
  <c r="M407" i="2"/>
  <c r="L407" i="2"/>
  <c r="O406" i="2"/>
  <c r="N406" i="2"/>
  <c r="M406" i="2"/>
  <c r="L406" i="2"/>
  <c r="O405" i="2"/>
  <c r="N405" i="2"/>
  <c r="M405" i="2"/>
  <c r="L405" i="2"/>
  <c r="O404" i="2"/>
  <c r="N404" i="2"/>
  <c r="M404" i="2"/>
  <c r="L404" i="2"/>
  <c r="O403" i="2"/>
  <c r="N403" i="2"/>
  <c r="M403" i="2"/>
  <c r="L403" i="2"/>
  <c r="O402" i="2"/>
  <c r="N402" i="2"/>
  <c r="M402" i="2"/>
  <c r="L402" i="2"/>
  <c r="O401" i="2"/>
  <c r="N401" i="2"/>
  <c r="M401" i="2"/>
  <c r="L401" i="2"/>
  <c r="O400" i="2"/>
  <c r="N400" i="2"/>
  <c r="M400" i="2"/>
  <c r="L400" i="2"/>
  <c r="O399" i="2"/>
  <c r="N399" i="2"/>
  <c r="M399" i="2"/>
  <c r="L399" i="2"/>
  <c r="O398" i="2"/>
  <c r="N398" i="2"/>
  <c r="M398" i="2"/>
  <c r="L398" i="2"/>
  <c r="O397" i="2"/>
  <c r="N397" i="2"/>
  <c r="M397" i="2"/>
  <c r="L397" i="2"/>
  <c r="O396" i="2"/>
  <c r="N396" i="2"/>
  <c r="M396" i="2"/>
  <c r="L396" i="2"/>
  <c r="O395" i="2"/>
  <c r="N395" i="2"/>
  <c r="M395" i="2"/>
  <c r="L395" i="2"/>
  <c r="O394" i="2"/>
  <c r="N394" i="2"/>
  <c r="M394" i="2"/>
  <c r="L394" i="2"/>
  <c r="O393" i="2"/>
  <c r="N393" i="2"/>
  <c r="M393" i="2"/>
  <c r="L393" i="2"/>
  <c r="O392" i="2"/>
  <c r="N392" i="2"/>
  <c r="M392" i="2"/>
  <c r="L392" i="2"/>
  <c r="O391" i="2"/>
  <c r="N391" i="2"/>
  <c r="M391" i="2"/>
  <c r="L391" i="2"/>
  <c r="O390" i="2"/>
  <c r="N390" i="2"/>
  <c r="M390" i="2"/>
  <c r="L390" i="2"/>
  <c r="O389" i="2"/>
  <c r="N389" i="2"/>
  <c r="M389" i="2"/>
  <c r="L389" i="2"/>
  <c r="O388" i="2"/>
  <c r="N388" i="2"/>
  <c r="M388" i="2"/>
  <c r="L388" i="2"/>
  <c r="O387" i="2"/>
  <c r="N387" i="2"/>
  <c r="M387" i="2"/>
  <c r="L387" i="2"/>
  <c r="O386" i="2"/>
  <c r="N386" i="2"/>
  <c r="M386" i="2"/>
  <c r="L386" i="2"/>
  <c r="O385" i="2"/>
  <c r="N385" i="2"/>
  <c r="M385" i="2"/>
  <c r="L385" i="2"/>
  <c r="O384" i="2"/>
  <c r="N384" i="2"/>
  <c r="M384" i="2"/>
  <c r="L384" i="2"/>
  <c r="O383" i="2"/>
  <c r="N383" i="2"/>
  <c r="M383" i="2"/>
  <c r="L383" i="2"/>
  <c r="O382" i="2"/>
  <c r="N382" i="2"/>
  <c r="M382" i="2"/>
  <c r="L382" i="2"/>
  <c r="O381" i="2"/>
  <c r="N381" i="2"/>
  <c r="M381" i="2"/>
  <c r="L381" i="2"/>
  <c r="O380" i="2"/>
  <c r="N380" i="2"/>
  <c r="M380" i="2"/>
  <c r="L380" i="2"/>
  <c r="O379" i="2"/>
  <c r="N379" i="2"/>
  <c r="M379" i="2"/>
  <c r="L379" i="2"/>
  <c r="O378" i="2"/>
  <c r="N378" i="2"/>
  <c r="M378" i="2"/>
  <c r="L378" i="2"/>
  <c r="O377" i="2"/>
  <c r="N377" i="2"/>
  <c r="M377" i="2"/>
  <c r="L377" i="2"/>
  <c r="O376" i="2"/>
  <c r="N376" i="2"/>
  <c r="M376" i="2"/>
  <c r="L376" i="2"/>
  <c r="O375" i="2"/>
  <c r="N375" i="2"/>
  <c r="M375" i="2"/>
  <c r="L375" i="2"/>
  <c r="O374" i="2"/>
  <c r="N374" i="2"/>
  <c r="M374" i="2"/>
  <c r="L374" i="2"/>
  <c r="O373" i="2"/>
  <c r="N373" i="2"/>
  <c r="M373" i="2"/>
  <c r="L373" i="2"/>
  <c r="O372" i="2"/>
  <c r="N372" i="2"/>
  <c r="M372" i="2"/>
  <c r="L372" i="2"/>
  <c r="O371" i="2"/>
  <c r="N371" i="2"/>
  <c r="M371" i="2"/>
  <c r="L371" i="2"/>
  <c r="O370" i="2"/>
  <c r="N370" i="2"/>
  <c r="M370" i="2"/>
  <c r="L370" i="2"/>
  <c r="O369" i="2"/>
  <c r="N369" i="2"/>
  <c r="M369" i="2"/>
  <c r="L369" i="2"/>
  <c r="O368" i="2"/>
  <c r="N368" i="2"/>
  <c r="M368" i="2"/>
  <c r="L368" i="2"/>
  <c r="O367" i="2"/>
  <c r="N367" i="2"/>
  <c r="M367" i="2"/>
  <c r="L367" i="2"/>
  <c r="O366" i="2"/>
  <c r="N366" i="2"/>
  <c r="M366" i="2"/>
  <c r="L366" i="2"/>
  <c r="O365" i="2"/>
  <c r="N365" i="2"/>
  <c r="M365" i="2"/>
  <c r="L365" i="2"/>
  <c r="O364" i="2"/>
  <c r="N364" i="2"/>
  <c r="M364" i="2"/>
  <c r="L364" i="2"/>
  <c r="O363" i="2"/>
  <c r="N363" i="2"/>
  <c r="M363" i="2"/>
  <c r="L363" i="2"/>
  <c r="O362" i="2"/>
  <c r="N362" i="2"/>
  <c r="M362" i="2"/>
  <c r="L362" i="2"/>
  <c r="O361" i="2"/>
  <c r="N361" i="2"/>
  <c r="M361" i="2"/>
  <c r="L361" i="2"/>
  <c r="O360" i="2"/>
  <c r="N360" i="2"/>
  <c r="M360" i="2"/>
  <c r="L360" i="2"/>
  <c r="O359" i="2"/>
  <c r="N359" i="2"/>
  <c r="M359" i="2"/>
  <c r="L359" i="2"/>
  <c r="O358" i="2"/>
  <c r="N358" i="2"/>
  <c r="M358" i="2"/>
  <c r="L358" i="2"/>
  <c r="O357" i="2"/>
  <c r="N357" i="2"/>
  <c r="M357" i="2"/>
  <c r="L357" i="2"/>
  <c r="O356" i="2"/>
  <c r="N356" i="2"/>
  <c r="M356" i="2"/>
  <c r="L356" i="2"/>
  <c r="O355" i="2"/>
  <c r="N355" i="2"/>
  <c r="M355" i="2"/>
  <c r="L355" i="2"/>
  <c r="O354" i="2"/>
  <c r="N354" i="2"/>
  <c r="M354" i="2"/>
  <c r="L354" i="2"/>
  <c r="O353" i="2"/>
  <c r="N353" i="2"/>
  <c r="M353" i="2"/>
  <c r="L353" i="2"/>
  <c r="O352" i="2"/>
  <c r="N352" i="2"/>
  <c r="M352" i="2"/>
  <c r="L352" i="2"/>
  <c r="O351" i="2"/>
  <c r="N351" i="2"/>
  <c r="M351" i="2"/>
  <c r="L351" i="2"/>
  <c r="O350" i="2"/>
  <c r="N350" i="2"/>
  <c r="M350" i="2"/>
  <c r="L350" i="2"/>
  <c r="O349" i="2"/>
  <c r="N349" i="2"/>
  <c r="M349" i="2"/>
  <c r="L349" i="2"/>
  <c r="O348" i="2"/>
  <c r="N348" i="2"/>
  <c r="M348" i="2"/>
  <c r="L348" i="2"/>
  <c r="O347" i="2"/>
  <c r="N347" i="2"/>
  <c r="M347" i="2"/>
  <c r="L347" i="2"/>
  <c r="O346" i="2"/>
  <c r="N346" i="2"/>
  <c r="M346" i="2"/>
  <c r="L346" i="2"/>
  <c r="O345" i="2"/>
  <c r="N345" i="2"/>
  <c r="M345" i="2"/>
  <c r="L345" i="2"/>
  <c r="O344" i="2"/>
  <c r="N344" i="2"/>
  <c r="M344" i="2"/>
  <c r="L344" i="2"/>
  <c r="O343" i="2"/>
  <c r="N343" i="2"/>
  <c r="M343" i="2"/>
  <c r="L343" i="2"/>
  <c r="O342" i="2"/>
  <c r="N342" i="2"/>
  <c r="M342" i="2"/>
  <c r="L342" i="2"/>
  <c r="O341" i="2"/>
  <c r="N341" i="2"/>
  <c r="M341" i="2"/>
  <c r="L341" i="2"/>
  <c r="O340" i="2"/>
  <c r="N340" i="2"/>
  <c r="M340" i="2"/>
  <c r="L340" i="2"/>
  <c r="O339" i="2"/>
  <c r="N339" i="2"/>
  <c r="M339" i="2"/>
  <c r="L339" i="2"/>
  <c r="O338" i="2"/>
  <c r="N338" i="2"/>
  <c r="M338" i="2"/>
  <c r="L338" i="2"/>
  <c r="O337" i="2"/>
  <c r="N337" i="2"/>
  <c r="M337" i="2"/>
  <c r="L337" i="2"/>
  <c r="O336" i="2"/>
  <c r="N336" i="2"/>
  <c r="M336" i="2"/>
  <c r="L336" i="2"/>
  <c r="O335" i="2"/>
  <c r="N335" i="2"/>
  <c r="M335" i="2"/>
  <c r="L335" i="2"/>
  <c r="O334" i="2"/>
  <c r="N334" i="2"/>
  <c r="M334" i="2"/>
  <c r="L334" i="2"/>
  <c r="O333" i="2"/>
  <c r="N333" i="2"/>
  <c r="M333" i="2"/>
  <c r="L333" i="2"/>
  <c r="O332" i="2"/>
  <c r="N332" i="2"/>
  <c r="M332" i="2"/>
  <c r="L332" i="2"/>
  <c r="O331" i="2"/>
  <c r="N331" i="2"/>
  <c r="M331" i="2"/>
  <c r="L331" i="2"/>
  <c r="O330" i="2"/>
  <c r="N330" i="2"/>
  <c r="M330" i="2"/>
  <c r="L330" i="2"/>
  <c r="O329" i="2"/>
  <c r="N329" i="2"/>
  <c r="M329" i="2"/>
  <c r="L329" i="2"/>
  <c r="O328" i="2"/>
  <c r="N328" i="2"/>
  <c r="M328" i="2"/>
  <c r="L328" i="2"/>
  <c r="O327" i="2"/>
  <c r="N327" i="2"/>
  <c r="M327" i="2"/>
  <c r="L327" i="2"/>
  <c r="O326" i="2"/>
  <c r="N326" i="2"/>
  <c r="M326" i="2"/>
  <c r="L326" i="2"/>
  <c r="O325" i="2"/>
  <c r="N325" i="2"/>
  <c r="M325" i="2"/>
  <c r="L325" i="2"/>
  <c r="O324" i="2"/>
  <c r="N324" i="2"/>
  <c r="M324" i="2"/>
  <c r="L324" i="2"/>
  <c r="O323" i="2"/>
  <c r="N323" i="2"/>
  <c r="M323" i="2"/>
  <c r="L323" i="2"/>
  <c r="O322" i="2"/>
  <c r="N322" i="2"/>
  <c r="M322" i="2"/>
  <c r="L322" i="2"/>
  <c r="O321" i="2"/>
  <c r="N321" i="2"/>
  <c r="M321" i="2"/>
  <c r="L321" i="2"/>
  <c r="O320" i="2"/>
  <c r="N320" i="2"/>
  <c r="M320" i="2"/>
  <c r="L320" i="2"/>
  <c r="O319" i="2"/>
  <c r="N319" i="2"/>
  <c r="M319" i="2"/>
  <c r="L319" i="2"/>
  <c r="O318" i="2"/>
  <c r="N318" i="2"/>
  <c r="M318" i="2"/>
  <c r="L318" i="2"/>
  <c r="O317" i="2"/>
  <c r="N317" i="2"/>
  <c r="M317" i="2"/>
  <c r="L317" i="2"/>
  <c r="O316" i="2"/>
  <c r="N316" i="2"/>
  <c r="M316" i="2"/>
  <c r="L316" i="2"/>
  <c r="O315" i="2"/>
  <c r="N315" i="2"/>
  <c r="M315" i="2"/>
  <c r="L315" i="2"/>
  <c r="O314" i="2"/>
  <c r="N314" i="2"/>
  <c r="M314" i="2"/>
  <c r="L314" i="2"/>
  <c r="O313" i="2"/>
  <c r="N313" i="2"/>
  <c r="M313" i="2"/>
  <c r="L313" i="2"/>
  <c r="O312" i="2"/>
  <c r="N312" i="2"/>
  <c r="M312" i="2"/>
  <c r="L312" i="2"/>
  <c r="O311" i="2"/>
  <c r="N311" i="2"/>
  <c r="M311" i="2"/>
  <c r="L311" i="2"/>
  <c r="O310" i="2"/>
  <c r="N310" i="2"/>
  <c r="M310" i="2"/>
  <c r="L310" i="2"/>
  <c r="O309" i="2"/>
  <c r="N309" i="2"/>
  <c r="M309" i="2"/>
  <c r="L309" i="2"/>
  <c r="O308" i="2"/>
  <c r="N308" i="2"/>
  <c r="M308" i="2"/>
  <c r="L308" i="2"/>
  <c r="O307" i="2"/>
  <c r="N307" i="2"/>
  <c r="M307" i="2"/>
  <c r="L307" i="2"/>
  <c r="O306" i="2"/>
  <c r="N306" i="2"/>
  <c r="M306" i="2"/>
  <c r="L306" i="2"/>
  <c r="O305" i="2"/>
  <c r="N305" i="2"/>
  <c r="M305" i="2"/>
  <c r="L305" i="2"/>
  <c r="O304" i="2"/>
  <c r="N304" i="2"/>
  <c r="M304" i="2"/>
  <c r="L304" i="2"/>
  <c r="O303" i="2"/>
  <c r="N303" i="2"/>
  <c r="M303" i="2"/>
  <c r="L303" i="2"/>
  <c r="O302" i="2"/>
  <c r="N302" i="2"/>
  <c r="M302" i="2"/>
  <c r="L302" i="2"/>
  <c r="O301" i="2"/>
  <c r="N301" i="2"/>
  <c r="M301" i="2"/>
  <c r="L301" i="2"/>
  <c r="O300" i="2"/>
  <c r="N300" i="2"/>
  <c r="M300" i="2"/>
  <c r="L300" i="2"/>
  <c r="O299" i="2"/>
  <c r="N299" i="2"/>
  <c r="M299" i="2"/>
  <c r="L299" i="2"/>
  <c r="O298" i="2"/>
  <c r="N298" i="2"/>
  <c r="M298" i="2"/>
  <c r="L298" i="2"/>
  <c r="O297" i="2"/>
  <c r="N297" i="2"/>
  <c r="M297" i="2"/>
  <c r="L297" i="2"/>
  <c r="O296" i="2"/>
  <c r="N296" i="2"/>
  <c r="M296" i="2"/>
  <c r="L296" i="2"/>
  <c r="O295" i="2"/>
  <c r="N295" i="2"/>
  <c r="M295" i="2"/>
  <c r="L295" i="2"/>
  <c r="O294" i="2"/>
  <c r="N294" i="2"/>
  <c r="M294" i="2"/>
  <c r="L294" i="2"/>
  <c r="O293" i="2"/>
  <c r="N293" i="2"/>
  <c r="M293" i="2"/>
  <c r="L293" i="2"/>
  <c r="O292" i="2"/>
  <c r="N292" i="2"/>
  <c r="M292" i="2"/>
  <c r="L292" i="2"/>
  <c r="O291" i="2"/>
  <c r="N291" i="2"/>
  <c r="M291" i="2"/>
  <c r="L291" i="2"/>
  <c r="O290" i="2"/>
  <c r="N290" i="2"/>
  <c r="M290" i="2"/>
  <c r="L290" i="2"/>
  <c r="O289" i="2"/>
  <c r="N289" i="2"/>
  <c r="M289" i="2"/>
  <c r="L289" i="2"/>
  <c r="O288" i="2"/>
  <c r="N288" i="2"/>
  <c r="M288" i="2"/>
  <c r="L288" i="2"/>
  <c r="O287" i="2"/>
  <c r="N287" i="2"/>
  <c r="M287" i="2"/>
  <c r="L287" i="2"/>
  <c r="O286" i="2"/>
  <c r="N286" i="2"/>
  <c r="M286" i="2"/>
  <c r="L286" i="2"/>
  <c r="O285" i="2"/>
  <c r="N285" i="2"/>
  <c r="M285" i="2"/>
  <c r="L285" i="2"/>
  <c r="O284" i="2"/>
  <c r="N284" i="2"/>
  <c r="M284" i="2"/>
  <c r="L284" i="2"/>
  <c r="O283" i="2"/>
  <c r="N283" i="2"/>
  <c r="M283" i="2"/>
  <c r="L283" i="2"/>
  <c r="O282" i="2"/>
  <c r="N282" i="2"/>
  <c r="M282" i="2"/>
  <c r="L282" i="2"/>
  <c r="O281" i="2"/>
  <c r="N281" i="2"/>
  <c r="M281" i="2"/>
  <c r="L281" i="2"/>
  <c r="O280" i="2"/>
  <c r="N280" i="2"/>
  <c r="M280" i="2"/>
  <c r="L280" i="2"/>
  <c r="O279" i="2"/>
  <c r="N279" i="2"/>
  <c r="M279" i="2"/>
  <c r="L279" i="2"/>
  <c r="O278" i="2"/>
  <c r="N278" i="2"/>
  <c r="M278" i="2"/>
  <c r="L278" i="2"/>
  <c r="O277" i="2"/>
  <c r="N277" i="2"/>
  <c r="M277" i="2"/>
  <c r="L277" i="2"/>
  <c r="O276" i="2"/>
  <c r="N276" i="2"/>
  <c r="M276" i="2"/>
  <c r="L276" i="2"/>
  <c r="O275" i="2"/>
  <c r="N275" i="2"/>
  <c r="M275" i="2"/>
  <c r="L275" i="2"/>
  <c r="O274" i="2"/>
  <c r="N274" i="2"/>
  <c r="M274" i="2"/>
  <c r="L274" i="2"/>
  <c r="O273" i="2"/>
  <c r="N273" i="2"/>
  <c r="M273" i="2"/>
  <c r="L273" i="2"/>
  <c r="O272" i="2"/>
  <c r="N272" i="2"/>
  <c r="M272" i="2"/>
  <c r="L272" i="2"/>
  <c r="O271" i="2"/>
  <c r="N271" i="2"/>
  <c r="M271" i="2"/>
  <c r="L271" i="2"/>
  <c r="O270" i="2"/>
  <c r="N270" i="2"/>
  <c r="M270" i="2"/>
  <c r="L270" i="2"/>
  <c r="O269" i="2"/>
  <c r="N269" i="2"/>
  <c r="M269" i="2"/>
  <c r="L269" i="2"/>
  <c r="O268" i="2"/>
  <c r="N268" i="2"/>
  <c r="M268" i="2"/>
  <c r="L268" i="2"/>
  <c r="O267" i="2"/>
  <c r="N267" i="2"/>
  <c r="M267" i="2"/>
  <c r="L267" i="2"/>
  <c r="O266" i="2"/>
  <c r="N266" i="2"/>
  <c r="M266" i="2"/>
  <c r="L266" i="2"/>
  <c r="O265" i="2"/>
  <c r="N265" i="2"/>
  <c r="M265" i="2"/>
  <c r="L265" i="2"/>
  <c r="O264" i="2"/>
  <c r="N264" i="2"/>
  <c r="M264" i="2"/>
  <c r="L264" i="2"/>
  <c r="O263" i="2"/>
  <c r="N263" i="2"/>
  <c r="M263" i="2"/>
  <c r="L263" i="2"/>
  <c r="O262" i="2"/>
  <c r="N262" i="2"/>
  <c r="M262" i="2"/>
  <c r="L262" i="2"/>
  <c r="O261" i="2"/>
  <c r="N261" i="2"/>
  <c r="M261" i="2"/>
  <c r="L261" i="2"/>
  <c r="O260" i="2"/>
  <c r="N260" i="2"/>
  <c r="M260" i="2"/>
  <c r="L260" i="2"/>
  <c r="O259" i="2"/>
  <c r="N259" i="2"/>
  <c r="M259" i="2"/>
  <c r="L259" i="2"/>
  <c r="O258" i="2"/>
  <c r="N258" i="2"/>
  <c r="M258" i="2"/>
  <c r="L258" i="2"/>
  <c r="O257" i="2"/>
  <c r="N257" i="2"/>
  <c r="M257" i="2"/>
  <c r="L257" i="2"/>
  <c r="O256" i="2"/>
  <c r="N256" i="2"/>
  <c r="M256" i="2"/>
  <c r="L256" i="2"/>
  <c r="O255" i="2"/>
  <c r="N255" i="2"/>
  <c r="M255" i="2"/>
  <c r="L255" i="2"/>
  <c r="O254" i="2"/>
  <c r="N254" i="2"/>
  <c r="M254" i="2"/>
  <c r="L254" i="2"/>
  <c r="O253" i="2"/>
  <c r="N253" i="2"/>
  <c r="M253" i="2"/>
  <c r="L253" i="2"/>
  <c r="O252" i="2"/>
  <c r="N252" i="2"/>
  <c r="M252" i="2"/>
  <c r="L252" i="2"/>
  <c r="O251" i="2"/>
  <c r="N251" i="2"/>
  <c r="M251" i="2"/>
  <c r="L251" i="2"/>
  <c r="O250" i="2"/>
  <c r="N250" i="2"/>
  <c r="M250" i="2"/>
  <c r="L250" i="2"/>
  <c r="O249" i="2"/>
  <c r="N249" i="2"/>
  <c r="M249" i="2"/>
  <c r="L249" i="2"/>
  <c r="O248" i="2"/>
  <c r="N248" i="2"/>
  <c r="M248" i="2"/>
  <c r="L248" i="2"/>
  <c r="O247" i="2"/>
  <c r="N247" i="2"/>
  <c r="M247" i="2"/>
  <c r="L247" i="2"/>
  <c r="O246" i="2"/>
  <c r="N246" i="2"/>
  <c r="M246" i="2"/>
  <c r="L246" i="2"/>
  <c r="O245" i="2"/>
  <c r="N245" i="2"/>
  <c r="M245" i="2"/>
  <c r="L245" i="2"/>
  <c r="O244" i="2"/>
  <c r="N244" i="2"/>
  <c r="M244" i="2"/>
  <c r="L244" i="2"/>
  <c r="O243" i="2"/>
  <c r="N243" i="2"/>
  <c r="M243" i="2"/>
  <c r="L243" i="2"/>
  <c r="O242" i="2"/>
  <c r="N242" i="2"/>
  <c r="M242" i="2"/>
  <c r="L242" i="2"/>
  <c r="O241" i="2"/>
  <c r="N241" i="2"/>
  <c r="M241" i="2"/>
  <c r="L241" i="2"/>
  <c r="O240" i="2"/>
  <c r="N240" i="2"/>
  <c r="M240" i="2"/>
  <c r="L240" i="2"/>
  <c r="O239" i="2"/>
  <c r="N239" i="2"/>
  <c r="M239" i="2"/>
  <c r="L239" i="2"/>
  <c r="O238" i="2"/>
  <c r="N238" i="2"/>
  <c r="M238" i="2"/>
  <c r="L238" i="2"/>
  <c r="O237" i="2"/>
  <c r="N237" i="2"/>
  <c r="M237" i="2"/>
  <c r="L237" i="2"/>
  <c r="O236" i="2"/>
  <c r="N236" i="2"/>
  <c r="M236" i="2"/>
  <c r="L236" i="2"/>
  <c r="O235" i="2"/>
  <c r="N235" i="2"/>
  <c r="M235" i="2"/>
  <c r="L235" i="2"/>
  <c r="O234" i="2"/>
  <c r="N234" i="2"/>
  <c r="M234" i="2"/>
  <c r="L234" i="2"/>
  <c r="O233" i="2"/>
  <c r="N233" i="2"/>
  <c r="M233" i="2"/>
  <c r="L233" i="2"/>
  <c r="O232" i="2"/>
  <c r="N232" i="2"/>
  <c r="M232" i="2"/>
  <c r="L232" i="2"/>
  <c r="O231" i="2"/>
  <c r="N231" i="2"/>
  <c r="M231" i="2"/>
  <c r="L231" i="2"/>
  <c r="O230" i="2"/>
  <c r="N230" i="2"/>
  <c r="M230" i="2"/>
  <c r="L230" i="2"/>
  <c r="O229" i="2"/>
  <c r="N229" i="2"/>
  <c r="M229" i="2"/>
  <c r="L229" i="2"/>
  <c r="O228" i="2"/>
  <c r="N228" i="2"/>
  <c r="M228" i="2"/>
  <c r="L228" i="2"/>
  <c r="O227" i="2"/>
  <c r="N227" i="2"/>
  <c r="M227" i="2"/>
  <c r="L227" i="2"/>
  <c r="O226" i="2"/>
  <c r="N226" i="2"/>
  <c r="M226" i="2"/>
  <c r="L226" i="2"/>
  <c r="O225" i="2"/>
  <c r="N225" i="2"/>
  <c r="M225" i="2"/>
  <c r="L225" i="2"/>
  <c r="O224" i="2"/>
  <c r="N224" i="2"/>
  <c r="M224" i="2"/>
  <c r="L224" i="2"/>
  <c r="O223" i="2"/>
  <c r="N223" i="2"/>
  <c r="M223" i="2"/>
  <c r="L223" i="2"/>
  <c r="O222" i="2"/>
  <c r="N222" i="2"/>
  <c r="M222" i="2"/>
  <c r="L222" i="2"/>
  <c r="O221" i="2"/>
  <c r="N221" i="2"/>
  <c r="M221" i="2"/>
  <c r="L221" i="2"/>
  <c r="O220" i="2"/>
  <c r="N220" i="2"/>
  <c r="M220" i="2"/>
  <c r="L220" i="2"/>
  <c r="O219" i="2"/>
  <c r="N219" i="2"/>
  <c r="M219" i="2"/>
  <c r="L219" i="2"/>
  <c r="O218" i="2"/>
  <c r="N218" i="2"/>
  <c r="M218" i="2"/>
  <c r="L218" i="2"/>
  <c r="O217" i="2"/>
  <c r="N217" i="2"/>
  <c r="M217" i="2"/>
  <c r="L217" i="2"/>
  <c r="O216" i="2"/>
  <c r="N216" i="2"/>
  <c r="M216" i="2"/>
  <c r="L216" i="2"/>
  <c r="O215" i="2"/>
  <c r="N215" i="2"/>
  <c r="M215" i="2"/>
  <c r="L215" i="2"/>
  <c r="O214" i="2"/>
  <c r="N214" i="2"/>
  <c r="M214" i="2"/>
  <c r="L214" i="2"/>
  <c r="O213" i="2"/>
  <c r="N213" i="2"/>
  <c r="M213" i="2"/>
  <c r="L213" i="2"/>
  <c r="O212" i="2"/>
  <c r="N212" i="2"/>
  <c r="M212" i="2"/>
  <c r="L212" i="2"/>
  <c r="O211" i="2"/>
  <c r="N211" i="2"/>
  <c r="M211" i="2"/>
  <c r="L211" i="2"/>
  <c r="O210" i="2"/>
  <c r="N210" i="2"/>
  <c r="M210" i="2"/>
  <c r="L210" i="2"/>
  <c r="O209" i="2"/>
  <c r="N209" i="2"/>
  <c r="M209" i="2"/>
  <c r="L209" i="2"/>
  <c r="O208" i="2"/>
  <c r="N208" i="2"/>
  <c r="M208" i="2"/>
  <c r="L208" i="2"/>
  <c r="O207" i="2"/>
  <c r="N207" i="2"/>
  <c r="M207" i="2"/>
  <c r="L207" i="2"/>
  <c r="O206" i="2"/>
  <c r="N206" i="2"/>
  <c r="M206" i="2"/>
  <c r="L206" i="2"/>
  <c r="O205" i="2"/>
  <c r="N205" i="2"/>
  <c r="M205" i="2"/>
  <c r="L205" i="2"/>
  <c r="O204" i="2"/>
  <c r="N204" i="2"/>
  <c r="M204" i="2"/>
  <c r="L204" i="2"/>
  <c r="O203" i="2"/>
  <c r="N203" i="2"/>
  <c r="M203" i="2"/>
  <c r="L203" i="2"/>
  <c r="O202" i="2"/>
  <c r="N202" i="2"/>
  <c r="M202" i="2"/>
  <c r="L202" i="2"/>
  <c r="O201" i="2"/>
  <c r="N201" i="2"/>
  <c r="M201" i="2"/>
  <c r="L201" i="2"/>
  <c r="O200" i="2"/>
  <c r="N200" i="2"/>
  <c r="M200" i="2"/>
  <c r="L200" i="2"/>
  <c r="O199" i="2"/>
  <c r="N199" i="2"/>
  <c r="M199" i="2"/>
  <c r="L199" i="2"/>
  <c r="O198" i="2"/>
  <c r="N198" i="2"/>
  <c r="M198" i="2"/>
  <c r="L198" i="2"/>
  <c r="O197" i="2"/>
  <c r="N197" i="2"/>
  <c r="M197" i="2"/>
  <c r="L197" i="2"/>
  <c r="O196" i="2"/>
  <c r="N196" i="2"/>
  <c r="M196" i="2"/>
  <c r="L196" i="2"/>
  <c r="O195" i="2"/>
  <c r="N195" i="2"/>
  <c r="M195" i="2"/>
  <c r="L195" i="2"/>
  <c r="O194" i="2"/>
  <c r="N194" i="2"/>
  <c r="M194" i="2"/>
  <c r="L194" i="2"/>
  <c r="O193" i="2"/>
  <c r="N193" i="2"/>
  <c r="M193" i="2"/>
  <c r="L193" i="2"/>
  <c r="O192" i="2"/>
  <c r="N192" i="2"/>
  <c r="M192" i="2"/>
  <c r="L192" i="2"/>
  <c r="O191" i="2"/>
  <c r="N191" i="2"/>
  <c r="M191" i="2"/>
  <c r="L191" i="2"/>
  <c r="O190" i="2"/>
  <c r="N190" i="2"/>
  <c r="M190" i="2"/>
  <c r="L190" i="2"/>
  <c r="O189" i="2"/>
  <c r="N189" i="2"/>
  <c r="M189" i="2"/>
  <c r="L189" i="2"/>
  <c r="O188" i="2"/>
  <c r="N188" i="2"/>
  <c r="M188" i="2"/>
  <c r="L188" i="2"/>
  <c r="O187" i="2"/>
  <c r="N187" i="2"/>
  <c r="M187" i="2"/>
  <c r="L187" i="2"/>
  <c r="O186" i="2"/>
  <c r="N186" i="2"/>
  <c r="M186" i="2"/>
  <c r="L186" i="2"/>
  <c r="O185" i="2"/>
  <c r="N185" i="2"/>
  <c r="M185" i="2"/>
  <c r="L185" i="2"/>
  <c r="O184" i="2"/>
  <c r="N184" i="2"/>
  <c r="M184" i="2"/>
  <c r="L184" i="2"/>
  <c r="O183" i="2"/>
  <c r="N183" i="2"/>
  <c r="M183" i="2"/>
  <c r="L183" i="2"/>
  <c r="O182" i="2"/>
  <c r="N182" i="2"/>
  <c r="M182" i="2"/>
  <c r="L182" i="2"/>
  <c r="O181" i="2"/>
  <c r="N181" i="2"/>
  <c r="M181" i="2"/>
  <c r="L181" i="2"/>
  <c r="O180" i="2"/>
  <c r="N180" i="2"/>
  <c r="M180" i="2"/>
  <c r="L180" i="2"/>
  <c r="O179" i="2"/>
  <c r="N179" i="2"/>
  <c r="M179" i="2"/>
  <c r="L179" i="2"/>
  <c r="O178" i="2"/>
  <c r="N178" i="2"/>
  <c r="M178" i="2"/>
  <c r="L178" i="2"/>
  <c r="O177" i="2"/>
  <c r="N177" i="2"/>
  <c r="M177" i="2"/>
  <c r="L177" i="2"/>
  <c r="O176" i="2"/>
  <c r="N176" i="2"/>
  <c r="M176" i="2"/>
  <c r="L176" i="2"/>
  <c r="O175" i="2"/>
  <c r="N175" i="2"/>
  <c r="M175" i="2"/>
  <c r="L175" i="2"/>
  <c r="O174" i="2"/>
  <c r="N174" i="2"/>
  <c r="M174" i="2"/>
  <c r="L174" i="2"/>
  <c r="O173" i="2"/>
  <c r="N173" i="2"/>
  <c r="M173" i="2"/>
  <c r="L173" i="2"/>
  <c r="O172" i="2"/>
  <c r="N172" i="2"/>
  <c r="M172" i="2"/>
  <c r="L172" i="2"/>
  <c r="O171" i="2"/>
  <c r="N171" i="2"/>
  <c r="M171" i="2"/>
  <c r="L171" i="2"/>
  <c r="O170" i="2"/>
  <c r="N170" i="2"/>
  <c r="M170" i="2"/>
  <c r="L170" i="2"/>
  <c r="O169" i="2"/>
  <c r="N169" i="2"/>
  <c r="M169" i="2"/>
  <c r="L169" i="2"/>
  <c r="O168" i="2"/>
  <c r="N168" i="2"/>
  <c r="M168" i="2"/>
  <c r="L168" i="2"/>
  <c r="O167" i="2"/>
  <c r="N167" i="2"/>
  <c r="M167" i="2"/>
  <c r="L167" i="2"/>
  <c r="O166" i="2"/>
  <c r="N166" i="2"/>
  <c r="M166" i="2"/>
  <c r="L166" i="2"/>
  <c r="O165" i="2"/>
  <c r="N165" i="2"/>
  <c r="M165" i="2"/>
  <c r="L165" i="2"/>
  <c r="O164" i="2"/>
  <c r="N164" i="2"/>
  <c r="M164" i="2"/>
  <c r="L164" i="2"/>
  <c r="O163" i="2"/>
  <c r="N163" i="2"/>
  <c r="M163" i="2"/>
  <c r="L163" i="2"/>
  <c r="O162" i="2"/>
  <c r="N162" i="2"/>
  <c r="M162" i="2"/>
  <c r="L162" i="2"/>
  <c r="O161" i="2"/>
  <c r="N161" i="2"/>
  <c r="M161" i="2"/>
  <c r="L161" i="2"/>
  <c r="O160" i="2"/>
  <c r="N160" i="2"/>
  <c r="M160" i="2"/>
  <c r="L160" i="2"/>
  <c r="O159" i="2"/>
  <c r="N159" i="2"/>
  <c r="M159" i="2"/>
  <c r="L159" i="2"/>
  <c r="O158" i="2"/>
  <c r="N158" i="2"/>
  <c r="M158" i="2"/>
  <c r="L158" i="2"/>
  <c r="O157" i="2"/>
  <c r="N157" i="2"/>
  <c r="M157" i="2"/>
  <c r="L157" i="2"/>
  <c r="O156" i="2"/>
  <c r="N156" i="2"/>
  <c r="M156" i="2"/>
  <c r="L156" i="2"/>
  <c r="O155" i="2"/>
  <c r="N155" i="2"/>
  <c r="M155" i="2"/>
  <c r="L155" i="2"/>
  <c r="O154" i="2"/>
  <c r="N154" i="2"/>
  <c r="M154" i="2"/>
  <c r="L154" i="2"/>
  <c r="O153" i="2"/>
  <c r="N153" i="2"/>
  <c r="M153" i="2"/>
  <c r="L153" i="2"/>
  <c r="O152" i="2"/>
  <c r="N152" i="2"/>
  <c r="M152" i="2"/>
  <c r="L152" i="2"/>
  <c r="O151" i="2"/>
  <c r="N151" i="2"/>
  <c r="M151" i="2"/>
  <c r="L151" i="2"/>
  <c r="O150" i="2"/>
  <c r="N150" i="2"/>
  <c r="M150" i="2"/>
  <c r="L150" i="2"/>
  <c r="O149" i="2"/>
  <c r="N149" i="2"/>
  <c r="M149" i="2"/>
  <c r="L149" i="2"/>
  <c r="O148" i="2"/>
  <c r="N148" i="2"/>
  <c r="M148" i="2"/>
  <c r="L148" i="2"/>
  <c r="O147" i="2"/>
  <c r="N147" i="2"/>
  <c r="M147" i="2"/>
  <c r="L147" i="2"/>
  <c r="O146" i="2"/>
  <c r="N146" i="2"/>
  <c r="M146" i="2"/>
  <c r="L146" i="2"/>
  <c r="O145" i="2"/>
  <c r="N145" i="2"/>
  <c r="M145" i="2"/>
  <c r="L145" i="2"/>
  <c r="O144" i="2"/>
  <c r="N144" i="2"/>
  <c r="M144" i="2"/>
  <c r="L144" i="2"/>
  <c r="O143" i="2"/>
  <c r="N143" i="2"/>
  <c r="M143" i="2"/>
  <c r="L143" i="2"/>
  <c r="O142" i="2"/>
  <c r="N142" i="2"/>
  <c r="M142" i="2"/>
  <c r="L142" i="2"/>
  <c r="O141" i="2"/>
  <c r="N141" i="2"/>
  <c r="M141" i="2"/>
  <c r="L141" i="2"/>
  <c r="O140" i="2"/>
  <c r="N140" i="2"/>
  <c r="M140" i="2"/>
  <c r="L140" i="2"/>
  <c r="O139" i="2"/>
  <c r="N139" i="2"/>
  <c r="M139" i="2"/>
  <c r="L139" i="2"/>
  <c r="O138" i="2"/>
  <c r="N138" i="2"/>
  <c r="M138" i="2"/>
  <c r="L138" i="2"/>
  <c r="O137" i="2"/>
  <c r="N137" i="2"/>
  <c r="M137" i="2"/>
  <c r="L137" i="2"/>
  <c r="O136" i="2"/>
  <c r="N136" i="2"/>
  <c r="M136" i="2"/>
  <c r="L136" i="2"/>
  <c r="O135" i="2"/>
  <c r="N135" i="2"/>
  <c r="M135" i="2"/>
  <c r="L135" i="2"/>
  <c r="O134" i="2"/>
  <c r="N134" i="2"/>
  <c r="M134" i="2"/>
  <c r="L134" i="2"/>
  <c r="O133" i="2"/>
  <c r="N133" i="2"/>
  <c r="M133" i="2"/>
  <c r="L133" i="2"/>
  <c r="O132" i="2"/>
  <c r="N132" i="2"/>
  <c r="M132" i="2"/>
  <c r="L132" i="2"/>
  <c r="O131" i="2"/>
  <c r="N131" i="2"/>
  <c r="M131" i="2"/>
  <c r="L131" i="2"/>
  <c r="O130" i="2"/>
  <c r="N130" i="2"/>
  <c r="M130" i="2"/>
  <c r="L130" i="2"/>
  <c r="O129" i="2"/>
  <c r="N129" i="2"/>
  <c r="M129" i="2"/>
  <c r="L129" i="2"/>
  <c r="O128" i="2"/>
  <c r="N128" i="2"/>
  <c r="M128" i="2"/>
  <c r="L128" i="2"/>
  <c r="O127" i="2"/>
  <c r="N127" i="2"/>
  <c r="M127" i="2"/>
  <c r="L127" i="2"/>
  <c r="O126" i="2"/>
  <c r="N126" i="2"/>
  <c r="M126" i="2"/>
  <c r="L126" i="2"/>
  <c r="O125" i="2"/>
  <c r="N125" i="2"/>
  <c r="M125" i="2"/>
  <c r="L125" i="2"/>
  <c r="O124" i="2"/>
  <c r="N124" i="2"/>
  <c r="M124" i="2"/>
  <c r="L124" i="2"/>
  <c r="O123" i="2"/>
  <c r="N123" i="2"/>
  <c r="M123" i="2"/>
  <c r="L123" i="2"/>
  <c r="O122" i="2"/>
  <c r="N122" i="2"/>
  <c r="M122" i="2"/>
  <c r="L122" i="2"/>
  <c r="O121" i="2"/>
  <c r="N121" i="2"/>
  <c r="M121" i="2"/>
  <c r="L121" i="2"/>
  <c r="O120" i="2"/>
  <c r="N120" i="2"/>
  <c r="M120" i="2"/>
  <c r="L120" i="2"/>
  <c r="O119" i="2"/>
  <c r="N119" i="2"/>
  <c r="M119" i="2"/>
  <c r="L119" i="2"/>
  <c r="O118" i="2"/>
  <c r="N118" i="2"/>
  <c r="M118" i="2"/>
  <c r="L118" i="2"/>
  <c r="O117" i="2"/>
  <c r="N117" i="2"/>
  <c r="M117" i="2"/>
  <c r="L117" i="2"/>
  <c r="O116" i="2"/>
  <c r="N116" i="2"/>
  <c r="M116" i="2"/>
  <c r="L116" i="2"/>
  <c r="O115" i="2"/>
  <c r="N115" i="2"/>
  <c r="M115" i="2"/>
  <c r="L115" i="2"/>
  <c r="O114" i="2"/>
  <c r="N114" i="2"/>
  <c r="M114" i="2"/>
  <c r="L114" i="2"/>
  <c r="O113" i="2"/>
  <c r="N113" i="2"/>
  <c r="M113" i="2"/>
  <c r="L113" i="2"/>
  <c r="O112" i="2"/>
  <c r="N112" i="2"/>
  <c r="M112" i="2"/>
  <c r="L112" i="2"/>
  <c r="O111" i="2"/>
  <c r="N111" i="2"/>
  <c r="M111" i="2"/>
  <c r="L111" i="2"/>
  <c r="O110" i="2"/>
  <c r="N110" i="2"/>
  <c r="M110" i="2"/>
  <c r="L110" i="2"/>
  <c r="O109" i="2"/>
  <c r="N109" i="2"/>
  <c r="M109" i="2"/>
  <c r="L109" i="2"/>
  <c r="O108" i="2"/>
  <c r="N108" i="2"/>
  <c r="M108" i="2"/>
  <c r="L108" i="2"/>
  <c r="O107" i="2"/>
  <c r="N107" i="2"/>
  <c r="M107" i="2"/>
  <c r="L107" i="2"/>
  <c r="O106" i="2"/>
  <c r="N106" i="2"/>
  <c r="M106" i="2"/>
  <c r="L106" i="2"/>
  <c r="O105" i="2"/>
  <c r="N105" i="2"/>
  <c r="M105" i="2"/>
  <c r="L105" i="2"/>
  <c r="O104" i="2"/>
  <c r="N104" i="2"/>
  <c r="M104" i="2"/>
  <c r="L104" i="2"/>
  <c r="O103" i="2"/>
  <c r="N103" i="2"/>
  <c r="M103" i="2"/>
  <c r="L103" i="2"/>
  <c r="O102" i="2"/>
  <c r="N102" i="2"/>
  <c r="M102" i="2"/>
  <c r="L102" i="2"/>
  <c r="O101" i="2"/>
  <c r="N101" i="2"/>
  <c r="M101" i="2"/>
  <c r="L101" i="2"/>
  <c r="O100" i="2"/>
  <c r="N100" i="2"/>
  <c r="M100" i="2"/>
  <c r="L100" i="2"/>
  <c r="O99" i="2"/>
  <c r="N99" i="2"/>
  <c r="M99" i="2"/>
  <c r="L99" i="2"/>
  <c r="O98" i="2"/>
  <c r="N98" i="2"/>
  <c r="M98" i="2"/>
  <c r="L98" i="2"/>
  <c r="O97" i="2"/>
  <c r="N97" i="2"/>
  <c r="M97" i="2"/>
  <c r="L97" i="2"/>
  <c r="O96" i="2"/>
  <c r="N96" i="2"/>
  <c r="M96" i="2"/>
  <c r="L96" i="2"/>
  <c r="O95" i="2"/>
  <c r="N95" i="2"/>
  <c r="M95" i="2"/>
  <c r="L95" i="2"/>
  <c r="O94" i="2"/>
  <c r="N94" i="2"/>
  <c r="M94" i="2"/>
  <c r="L94" i="2"/>
  <c r="O93" i="2"/>
  <c r="N93" i="2"/>
  <c r="M93" i="2"/>
  <c r="L93" i="2"/>
  <c r="O92" i="2"/>
  <c r="N92" i="2"/>
  <c r="M92" i="2"/>
  <c r="L92" i="2"/>
  <c r="O91" i="2"/>
  <c r="N91" i="2"/>
  <c r="M91" i="2"/>
  <c r="L91" i="2"/>
  <c r="O90" i="2"/>
  <c r="N90" i="2"/>
  <c r="M90" i="2"/>
  <c r="L90" i="2"/>
  <c r="O89" i="2"/>
  <c r="N89" i="2"/>
  <c r="M89" i="2"/>
  <c r="L89" i="2"/>
  <c r="O88" i="2"/>
  <c r="N88" i="2"/>
  <c r="M88" i="2"/>
  <c r="L88" i="2"/>
  <c r="O87" i="2"/>
  <c r="N87" i="2"/>
  <c r="M87" i="2"/>
  <c r="L87" i="2"/>
  <c r="O86" i="2"/>
  <c r="N86" i="2"/>
  <c r="M86" i="2"/>
  <c r="L86" i="2"/>
  <c r="O85" i="2"/>
  <c r="N85" i="2"/>
  <c r="M85" i="2"/>
  <c r="L85" i="2"/>
  <c r="O84" i="2"/>
  <c r="N84" i="2"/>
  <c r="M84" i="2"/>
  <c r="L84" i="2"/>
  <c r="O83" i="2"/>
  <c r="N83" i="2"/>
  <c r="M83" i="2"/>
  <c r="L83" i="2"/>
  <c r="O82" i="2"/>
  <c r="N82" i="2"/>
  <c r="M82" i="2"/>
  <c r="L82" i="2"/>
  <c r="O81" i="2"/>
  <c r="N81" i="2"/>
  <c r="M81" i="2"/>
  <c r="L81" i="2"/>
  <c r="O80" i="2"/>
  <c r="N80" i="2"/>
  <c r="M80" i="2"/>
  <c r="L80" i="2"/>
  <c r="O79" i="2"/>
  <c r="N79" i="2"/>
  <c r="M79" i="2"/>
  <c r="L79" i="2"/>
  <c r="O78" i="2"/>
  <c r="N78" i="2"/>
  <c r="M78" i="2"/>
  <c r="L78" i="2"/>
  <c r="O77" i="2"/>
  <c r="N77" i="2"/>
  <c r="M77" i="2"/>
  <c r="L77" i="2"/>
  <c r="O76" i="2"/>
  <c r="N76" i="2"/>
  <c r="M76" i="2"/>
  <c r="L76" i="2"/>
  <c r="O75" i="2"/>
  <c r="N75" i="2"/>
  <c r="M75" i="2"/>
  <c r="L75" i="2"/>
  <c r="O74" i="2"/>
  <c r="N74" i="2"/>
  <c r="M74" i="2"/>
  <c r="L74" i="2"/>
  <c r="O73" i="2"/>
  <c r="N73" i="2"/>
  <c r="M73" i="2"/>
  <c r="L73" i="2"/>
  <c r="O72" i="2"/>
  <c r="N72" i="2"/>
  <c r="M72" i="2"/>
  <c r="L72" i="2"/>
  <c r="O71" i="2"/>
  <c r="N71" i="2"/>
  <c r="M71" i="2"/>
  <c r="L71" i="2"/>
  <c r="O70" i="2"/>
  <c r="N70" i="2"/>
  <c r="M70" i="2"/>
  <c r="L70" i="2"/>
  <c r="O69" i="2"/>
  <c r="N69" i="2"/>
  <c r="M69" i="2"/>
  <c r="L69" i="2"/>
  <c r="O68" i="2"/>
  <c r="N68" i="2"/>
  <c r="M68" i="2"/>
  <c r="L68" i="2"/>
  <c r="O67" i="2"/>
  <c r="N67" i="2"/>
  <c r="M67" i="2"/>
  <c r="L67" i="2"/>
  <c r="O66" i="2"/>
  <c r="N66" i="2"/>
  <c r="M66" i="2"/>
  <c r="L66" i="2"/>
  <c r="O65" i="2"/>
  <c r="N65" i="2"/>
  <c r="M65" i="2"/>
  <c r="L65" i="2"/>
  <c r="O64" i="2"/>
  <c r="N64" i="2"/>
  <c r="M64" i="2"/>
  <c r="L64" i="2"/>
  <c r="O63" i="2"/>
  <c r="N63" i="2"/>
  <c r="M63" i="2"/>
  <c r="L63" i="2"/>
  <c r="O62" i="2"/>
  <c r="N62" i="2"/>
  <c r="M62" i="2"/>
  <c r="L62" i="2"/>
  <c r="O61" i="2"/>
  <c r="N61" i="2"/>
  <c r="M61" i="2"/>
  <c r="L61" i="2"/>
  <c r="O60" i="2"/>
  <c r="N60" i="2"/>
  <c r="M60" i="2"/>
  <c r="L60" i="2"/>
  <c r="O59" i="2"/>
  <c r="N59" i="2"/>
  <c r="M59" i="2"/>
  <c r="L59" i="2"/>
  <c r="O58" i="2"/>
  <c r="N58" i="2"/>
  <c r="M58" i="2"/>
  <c r="L58" i="2"/>
  <c r="O57" i="2"/>
  <c r="N57" i="2"/>
  <c r="M57" i="2"/>
  <c r="L57" i="2"/>
  <c r="O56" i="2"/>
  <c r="N56" i="2"/>
  <c r="M56" i="2"/>
  <c r="L56" i="2"/>
  <c r="O55" i="2"/>
  <c r="N55" i="2"/>
  <c r="M55" i="2"/>
  <c r="L55" i="2"/>
  <c r="O54" i="2"/>
  <c r="N54" i="2"/>
  <c r="M54" i="2"/>
  <c r="L54" i="2"/>
  <c r="O53" i="2"/>
  <c r="N53" i="2"/>
  <c r="M53" i="2"/>
  <c r="L53" i="2"/>
  <c r="O52" i="2"/>
  <c r="N52" i="2"/>
  <c r="M52" i="2"/>
  <c r="L52" i="2"/>
  <c r="O51" i="2"/>
  <c r="N51" i="2"/>
  <c r="M51" i="2"/>
  <c r="L51" i="2"/>
  <c r="O50" i="2"/>
  <c r="N50" i="2"/>
  <c r="M50" i="2"/>
  <c r="L50" i="2"/>
  <c r="O49" i="2"/>
  <c r="N49" i="2"/>
  <c r="M49" i="2"/>
  <c r="L49" i="2"/>
  <c r="O48" i="2"/>
  <c r="N48" i="2"/>
  <c r="M48" i="2"/>
  <c r="L48" i="2"/>
  <c r="O47" i="2"/>
  <c r="N47" i="2"/>
  <c r="M47" i="2"/>
  <c r="L47" i="2"/>
  <c r="O46" i="2"/>
  <c r="N46" i="2"/>
  <c r="M46" i="2"/>
  <c r="L46" i="2"/>
  <c r="O45" i="2"/>
  <c r="N45" i="2"/>
  <c r="M45" i="2"/>
  <c r="L45" i="2"/>
  <c r="O44" i="2"/>
  <c r="N44" i="2"/>
  <c r="M44" i="2"/>
  <c r="L44" i="2"/>
  <c r="O43" i="2"/>
  <c r="N43" i="2"/>
  <c r="M43" i="2"/>
  <c r="L43" i="2"/>
  <c r="O42" i="2"/>
  <c r="N42" i="2"/>
  <c r="M42" i="2"/>
  <c r="L42" i="2"/>
  <c r="O41" i="2"/>
  <c r="N41" i="2"/>
  <c r="M41" i="2"/>
  <c r="L41" i="2"/>
  <c r="O40" i="2"/>
  <c r="N40" i="2"/>
  <c r="M40" i="2"/>
  <c r="L40" i="2"/>
  <c r="O39" i="2"/>
  <c r="N39" i="2"/>
  <c r="M39" i="2"/>
  <c r="L39" i="2"/>
  <c r="O38" i="2"/>
  <c r="N38" i="2"/>
  <c r="M38" i="2"/>
  <c r="L38" i="2"/>
  <c r="O37" i="2"/>
  <c r="N37" i="2"/>
  <c r="M37" i="2"/>
  <c r="L37" i="2"/>
  <c r="O36" i="2"/>
  <c r="N36" i="2"/>
  <c r="M36" i="2"/>
  <c r="L36" i="2"/>
  <c r="O35" i="2"/>
  <c r="N35" i="2"/>
  <c r="M35" i="2"/>
  <c r="L35" i="2"/>
  <c r="O34" i="2"/>
  <c r="N34" i="2"/>
  <c r="M34" i="2"/>
  <c r="L34" i="2"/>
  <c r="O33" i="2"/>
  <c r="N33" i="2"/>
  <c r="M33" i="2"/>
  <c r="L33" i="2"/>
  <c r="O32" i="2"/>
  <c r="N32" i="2"/>
  <c r="M32" i="2"/>
  <c r="L32" i="2"/>
  <c r="O31" i="2"/>
  <c r="N31" i="2"/>
  <c r="M31" i="2"/>
  <c r="L31" i="2"/>
  <c r="O30" i="2"/>
  <c r="N30" i="2"/>
  <c r="M30" i="2"/>
  <c r="L30" i="2"/>
  <c r="O29" i="2"/>
  <c r="N29" i="2"/>
  <c r="M29" i="2"/>
  <c r="L29" i="2"/>
  <c r="O28" i="2"/>
  <c r="N28" i="2"/>
  <c r="M28" i="2"/>
  <c r="L28" i="2"/>
  <c r="O27" i="2"/>
  <c r="N27" i="2"/>
  <c r="M27" i="2"/>
  <c r="L27" i="2"/>
  <c r="O26" i="2"/>
  <c r="N26" i="2"/>
  <c r="M26" i="2"/>
  <c r="L26" i="2"/>
  <c r="O25" i="2"/>
  <c r="N25" i="2"/>
  <c r="M25" i="2"/>
  <c r="L25" i="2"/>
  <c r="O24" i="2"/>
  <c r="N24" i="2"/>
  <c r="M24" i="2"/>
  <c r="L24" i="2"/>
  <c r="O23" i="2"/>
  <c r="N23" i="2"/>
  <c r="M23" i="2"/>
  <c r="L23" i="2"/>
  <c r="O22" i="2"/>
  <c r="N22" i="2"/>
  <c r="M22" i="2"/>
  <c r="L22" i="2"/>
  <c r="O21" i="2"/>
  <c r="N21" i="2"/>
  <c r="M21" i="2"/>
  <c r="L21" i="2"/>
  <c r="O20" i="2"/>
  <c r="N20" i="2"/>
  <c r="M20" i="2"/>
  <c r="L20" i="2"/>
  <c r="O19" i="2"/>
  <c r="N19" i="2"/>
  <c r="M19" i="2"/>
  <c r="L19" i="2"/>
  <c r="O18" i="2"/>
  <c r="N18" i="2"/>
  <c r="M18" i="2"/>
  <c r="L18" i="2"/>
  <c r="O17" i="2"/>
  <c r="N17" i="2"/>
  <c r="M17" i="2"/>
  <c r="L17" i="2"/>
  <c r="O16" i="2"/>
  <c r="N16" i="2"/>
  <c r="M16" i="2"/>
  <c r="L16" i="2"/>
  <c r="O15" i="2"/>
  <c r="N15" i="2"/>
  <c r="M15" i="2"/>
  <c r="L15" i="2"/>
  <c r="O14" i="2"/>
  <c r="N14" i="2"/>
  <c r="M14" i="2"/>
  <c r="L14" i="2"/>
  <c r="O13" i="2"/>
  <c r="N13" i="2"/>
  <c r="M13" i="2"/>
  <c r="L13" i="2"/>
  <c r="O12" i="2"/>
  <c r="N12" i="2"/>
  <c r="M12" i="2"/>
  <c r="L12" i="2"/>
  <c r="O11" i="2"/>
  <c r="N11" i="2"/>
  <c r="M11" i="2"/>
  <c r="L11" i="2"/>
  <c r="O10" i="2"/>
  <c r="N10" i="2"/>
  <c r="M10" i="2"/>
  <c r="L10" i="2"/>
  <c r="O9" i="2"/>
  <c r="N9" i="2"/>
  <c r="M9" i="2"/>
  <c r="L9" i="2"/>
  <c r="O8" i="2"/>
  <c r="N8" i="2"/>
  <c r="M8" i="2"/>
  <c r="L8" i="2"/>
  <c r="O7" i="2"/>
  <c r="N7" i="2"/>
  <c r="M7" i="2"/>
  <c r="L7" i="2"/>
  <c r="O6" i="2"/>
  <c r="N6" i="2"/>
  <c r="M6" i="2"/>
  <c r="L6" i="2"/>
  <c r="O5" i="2"/>
  <c r="N5" i="2"/>
  <c r="M5" i="2"/>
  <c r="L5" i="2"/>
  <c r="O4" i="2"/>
  <c r="N4" i="2"/>
  <c r="M4" i="2"/>
  <c r="L4" i="2"/>
  <c r="O3" i="2"/>
  <c r="N3" i="2"/>
  <c r="M3" i="2"/>
  <c r="L3" i="2"/>
  <c r="O2" i="2"/>
  <c r="N2" i="2"/>
  <c r="M2" i="2"/>
  <c r="L2" i="2"/>
  <c r="E64" i="6"/>
  <c r="V4" i="5" l="1"/>
  <c r="I34" i="4"/>
  <c r="V14" i="5"/>
  <c r="I46" i="4"/>
  <c r="U46" i="5"/>
  <c r="U45" i="5" s="1"/>
  <c r="U44" i="5" s="1"/>
  <c r="U43" i="5" s="1"/>
  <c r="U42" i="5" s="1"/>
  <c r="U41" i="5" s="1"/>
  <c r="U40" i="5" s="1"/>
  <c r="U39" i="5" s="1"/>
  <c r="V21" i="5" s="1"/>
  <c r="V20" i="5" s="1"/>
  <c r="V19" i="5" s="1"/>
  <c r="V18" i="5" s="1"/>
  <c r="V17" i="5" s="1"/>
  <c r="V16" i="5" s="1"/>
  <c r="V15" i="5" s="1"/>
  <c r="V10" i="5" s="1"/>
  <c r="V9" i="5" s="1"/>
  <c r="V7" i="5" s="1"/>
  <c r="V6" i="5" s="1"/>
  <c r="V5" i="5" s="1"/>
  <c r="V8" i="5" s="1"/>
  <c r="V3" i="5" s="1"/>
  <c r="V12" i="5" s="1"/>
  <c r="U48" i="5"/>
  <c r="L22" i="4" s="1"/>
  <c r="F10" i="5" l="1"/>
  <c r="V23" i="5"/>
  <c r="F9" i="5"/>
  <c r="I47" i="4"/>
  <c r="L76" i="4"/>
  <c r="F11" i="5" l="1"/>
  <c r="G47" i="4"/>
  <c r="I61" i="4"/>
  <c r="I62" i="4" s="1"/>
  <c r="I67" i="4" s="1"/>
  <c r="L80" i="4"/>
  <c r="L30" i="4" l="1"/>
  <c r="L19" i="4"/>
  <c r="L16"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<sst xmlns="http://schemas.openxmlformats.org/spreadsheetml/2006/main" count="252" uniqueCount="169">
  <si>
    <t>GUIDER &amp; FAQ</t>
  </si>
  <si>
    <r>
      <rPr>
        <b/>
        <sz val="14"/>
        <color theme="0"/>
        <rFont val="Aptos Display"/>
        <family val="2"/>
        <scheme val="major"/>
      </rPr>
      <t>TIPS!</t>
    </r>
    <r>
      <rPr>
        <sz val="14"/>
        <color theme="0"/>
        <rFont val="Aptos Display"/>
        <family val="2"/>
        <scheme val="major"/>
      </rPr>
      <t xml:space="preserve"> </t>
    </r>
    <r>
      <rPr>
        <sz val="11"/>
        <color theme="0"/>
        <rFont val="Aptos Display"/>
        <family val="2"/>
        <scheme val="major"/>
      </rPr>
      <t>Det finns 6 olika typer av intäkter och utgifter som ni kan välja mellan. Varje typ av intäkt och utgift har sedan ett par kategorier som kan väljas tillsammans med de. Tryck nedan för beskrivningar!</t>
    </r>
  </si>
  <si>
    <t>VÄLJ TYP AV INTÄKT/UTGIFT     --&gt;      --&gt;</t>
  </si>
  <si>
    <t>Beskriv_bankkonto_in</t>
  </si>
  <si>
    <t>GRUNDUPPGIFTER</t>
  </si>
  <si>
    <t>INFORMATION OM ELEVKÅREN:</t>
  </si>
  <si>
    <t>Elevkår</t>
  </si>
  <si>
    <t>Organisationsnummer</t>
  </si>
  <si>
    <t>Räkenskapsår</t>
  </si>
  <si>
    <t>Ekonomiansvarig</t>
  </si>
  <si>
    <t>INFORMATION OM BANKSTATUS:</t>
  </si>
  <si>
    <t>Ingående banksaldo</t>
  </si>
  <si>
    <t>Ingående handkassa</t>
  </si>
  <si>
    <t>Ingående presentkort (outnyttjat saldo)</t>
  </si>
  <si>
    <t>Ingående övriga tillgångar</t>
  </si>
  <si>
    <t>Ingående skulder</t>
  </si>
  <si>
    <t>Utgående saldon och skulder fylls i på bladet BOKSLUT när räkenskapsåret är slut.</t>
  </si>
  <si>
    <t>FÖREGÅENDE ÅR (frivilligt – för jämförelse i bokslutet):</t>
  </si>
  <si>
    <t>Förra årets intäkter</t>
  </si>
  <si>
    <t>Förra årets kostnader</t>
  </si>
  <si>
    <t>Förra årets utgående saldon (frivilligt) – hämtas från förra årets bokslut och används för att kontrollera årets ingående saldon:</t>
  </si>
  <si>
    <t>Förra årets utgående banksaldo</t>
  </si>
  <si>
    <t>Förra årets utgående handkassa</t>
  </si>
  <si>
    <t>Förra årets utgående presentkort</t>
  </si>
  <si>
    <t>Förra årets utgående övriga tillgångar</t>
  </si>
  <si>
    <t>Förra årets utgående skulder</t>
  </si>
  <si>
    <t>INTÄKT/UTGIFT</t>
  </si>
  <si>
    <t>KATEGORI</t>
  </si>
  <si>
    <t>BESKRIVNING</t>
  </si>
  <si>
    <t>DATUM</t>
  </si>
  <si>
    <t>V-NR</t>
  </si>
  <si>
    <t>BELOPP</t>
  </si>
  <si>
    <t>KVITTO</t>
  </si>
  <si>
    <t>STATUS</t>
  </si>
  <si>
    <t>SALDO BANK</t>
  </si>
  <si>
    <t>SALDO KASSA</t>
  </si>
  <si>
    <t>SALDO PRESENTKORT</t>
  </si>
  <si>
    <t>INFÖR BOKSLUT</t>
  </si>
  <si>
    <t>UTGÅENDE SALDON (fylls i när räkenskapsåret är slut):</t>
  </si>
  <si>
    <t>Utgående banksaldo (enligt kontoutdrag)</t>
  </si>
  <si>
    <t>Utgående handkassa (enligt kassaräkning)</t>
  </si>
  <si>
    <t>Utgående övriga tillgångar</t>
  </si>
  <si>
    <t>Utgående skulder</t>
  </si>
  <si>
    <t>UTSKRIFTSVAL:</t>
  </si>
  <si>
    <t>Skriv ut den skriftliga beskrivningen (sida 2)?</t>
  </si>
  <si>
    <t>Ja</t>
  </si>
  <si>
    <t>Frivillig, men ökar transparensen och hjälper kommande styrelser.</t>
  </si>
  <si>
    <t>▲ Den gröna delen skrivs inte ut   ·   ▼ Allt nedanför skrivs ut</t>
  </si>
  <si>
    <t>KONTROLLER – räknas automatiskt, skrivs inte ut</t>
  </si>
  <si>
    <t>Utgående banksaldo (kontoutdrag) och utgående handkassa (kassaräkning) fylls i högst upp på det här bladet. Förra årets utgående saldon är frivilliga och fylls i på GRUNDUPPGIFTER.</t>
  </si>
  <si>
    <t>AVSTÄMNING</t>
  </si>
  <si>
    <t>RESULTATRÄKNING</t>
  </si>
  <si>
    <t>Intäkter</t>
  </si>
  <si>
    <t>Bidrag från Sveriges Elevkårer</t>
  </si>
  <si>
    <t>Bidrag från skolan</t>
  </si>
  <si>
    <t>Bidrag från kommun/region</t>
  </si>
  <si>
    <t>Övriga bidrag</t>
  </si>
  <si>
    <t>BOKFÖRINGEN</t>
  </si>
  <si>
    <t>Medlemsavgifter</t>
  </si>
  <si>
    <t>Bildning</t>
  </si>
  <si>
    <t>Event</t>
  </si>
  <si>
    <t xml:space="preserve">EBAS </t>
  </si>
  <si>
    <t>Lobbying</t>
  </si>
  <si>
    <t>Service</t>
  </si>
  <si>
    <t>Övrigt</t>
  </si>
  <si>
    <t>Gräns för lagstadgad bokföringsskyldighet (tillgångar)</t>
  </si>
  <si>
    <t>Förändring av övriga tillgångar</t>
  </si>
  <si>
    <t>Summa intäkter</t>
  </si>
  <si>
    <t>Kostnader</t>
  </si>
  <si>
    <t>Bidrag till föreningar</t>
  </si>
  <si>
    <t>Kårrum</t>
  </si>
  <si>
    <t>Resor</t>
  </si>
  <si>
    <t>Förändring av skulder</t>
  </si>
  <si>
    <t>Summa kostnader</t>
  </si>
  <si>
    <t>BALANSRÄKNING</t>
  </si>
  <si>
    <t>Tillgångar</t>
  </si>
  <si>
    <t>Bankkonto</t>
  </si>
  <si>
    <t>Handkassa</t>
  </si>
  <si>
    <t>Presentkort (outnyttjat saldo)</t>
  </si>
  <si>
    <t>Övriga tillgångar</t>
  </si>
  <si>
    <t>Summa tillgångar</t>
  </si>
  <si>
    <t>Eget kapital</t>
  </si>
  <si>
    <t>Ingående eget kapital</t>
  </si>
  <si>
    <t>Årets resultat</t>
  </si>
  <si>
    <t>Summa eget kapital</t>
  </si>
  <si>
    <t>Skulder</t>
  </si>
  <si>
    <t>Summa skulder</t>
  </si>
  <si>
    <t>Summa eget kapital och skulder</t>
  </si>
  <si>
    <t>Skriftlig beskrivning</t>
  </si>
  <si>
    <t>Den skriftliga beskrivningen är frivillig och krävs inte i eBas, men den ökar transparensen – medlemmar, skolan och bidragsgivare ser vad pengarna gått till och varför. Den hjälper också kommande styrelser att se vad som fungerat, vad saker kostat och om pengar redan är bestämda till något. Skriv enkelt med egna ord i de vita rutorna till vänster. Hjälptexterna här till höger skrivs inte ut.</t>
  </si>
  <si>
    <t>1. Räkenskapsåret</t>
  </si>
  <si>
    <t>Hur har året varit? Beskriv kort hur året har varit för kåren. Har ni haft många aktiviteter, fler eller färre medlemmar, något som stack ut?
Exempel: "Det har varit ett aktivt år för kåren med flera aktiviteter för våra medlemmar."</t>
  </si>
  <si>
    <t>2. Intäkter</t>
  </si>
  <si>
    <t>Vilka pengar har kåren fått in? Skriv varifrån pengarna kom och hur mycket, till exempel medlemsbidrag, bidrag från skolan, medlemsavgifter eller försäljning. Berätta gärna vad beloppet bygger på, till exempel antal medlemmar.
Exempel: "Vi har fått in 3 000 kr i medlemsbidrag från Sveriges Elevkårer baserat på våra 60 medlemmar och 2 000 kr i bidrag från skolan till vår kårverksamhet."</t>
  </si>
  <si>
    <t>3. Kostnader</t>
  </si>
  <si>
    <t>Vad har pengarna använts till? Skriv vilka aktiviteter pengarna har gått till och ungefär vad varje aktivitet kostade. Berätta också vad bidragen har använts till – särskilt medlemsbidraget från Sveriges Elevkårer och bidrag från skolan eller kommunen. Det är det bidragsgivarna vill veta.
Exempel: "Pengarna har använts till fika och material på våra tre kårmöten (1 200 kr) samt till en filmkväll för alla elever på skolan (2 000 kr). Medlemsbidraget från Sveriges Elevkårer gick till kårmötena och filmkvällen, och skolans bidrag täckte resten av filmkvällen."</t>
  </si>
  <si>
    <t>4. Jämfört med förra året</t>
  </si>
  <si>
    <t>Gick det bättre eller sämre än förra året? Vad var den största skillnaden, och varför?
Exempel: "Jämfört med förra året, då vi gick back med 500 kr, har vi vänt till ett plus – främst tack vare bidraget från skolan som vi inte fick förra året."</t>
  </si>
  <si>
    <t>5. Pengar som finns kvar</t>
  </si>
  <si>
    <t>Är någon del av pengarna redan bestämd till något (öronmärkt)? Vad lämnas över till nästa styrelse?
Exempel: "Av de 1 800 kr vi har kvar på kontot är 800 kr redan öronmärkta för vårresan i maj. Resterande 1 000 kr lämnas i förtroende till nästa styrelse att använda till kommande aktiviteter."</t>
  </si>
  <si>
    <t>Namn</t>
  </si>
  <si>
    <t>Titel</t>
  </si>
  <si>
    <t>Ort och datum</t>
  </si>
  <si>
    <t>Signatur</t>
  </si>
  <si>
    <t>ÖVERSIKT &amp; STATISTIK</t>
  </si>
  <si>
    <t>INTÄKTER</t>
  </si>
  <si>
    <t>Bidrag (skola, kommun m.fl.)</t>
  </si>
  <si>
    <t>RESULTAT</t>
  </si>
  <si>
    <t>SALDO</t>
  </si>
  <si>
    <t>Medlemsavgift</t>
  </si>
  <si>
    <t>Förändring övr. tillgångar</t>
  </si>
  <si>
    <t>SUMMA:</t>
  </si>
  <si>
    <t>UTGIFTER</t>
  </si>
  <si>
    <t>Månad</t>
  </si>
  <si>
    <t>Månadsstart (hjälp)</t>
  </si>
  <si>
    <t>Utgifter</t>
  </si>
  <si>
    <t>Bankkonto_in</t>
  </si>
  <si>
    <t>Bankkonto_ut</t>
  </si>
  <si>
    <t>Handkassa_in</t>
  </si>
  <si>
    <t>Handkassa_ut</t>
  </si>
  <si>
    <t>Insättning</t>
  </si>
  <si>
    <t>Uttag</t>
  </si>
  <si>
    <t>RÄKENSKAPSÅR (används av BOKSLUT och BOKFÖRING)</t>
  </si>
  <si>
    <t>Insättning till konto</t>
  </si>
  <si>
    <t>Uttag från konto</t>
  </si>
  <si>
    <t>Räkenskapsårets start (hämtas från GRUNDUPPGIFTER)</t>
  </si>
  <si>
    <t>Räkenskapsårets slut</t>
  </si>
  <si>
    <t>Period som text</t>
  </si>
  <si>
    <t>Bokslutsdag som text</t>
  </si>
  <si>
    <t>Presentkort</t>
  </si>
  <si>
    <t>Beskriv_bankkonto_ut</t>
  </si>
  <si>
    <t>Beskriv_handkassa_in</t>
  </si>
  <si>
    <t>Beskriv_handkassa_ut</t>
  </si>
  <si>
    <t>Beskriv_insättning</t>
  </si>
  <si>
    <t>Beskriv_uttag</t>
  </si>
  <si>
    <t>Bidrag från Sveriges Elevkårer = intäkt i form av det årliga bidraget från Sveriges Elevkårer</t>
  </si>
  <si>
    <r>
      <rPr>
        <b/>
        <sz val="11"/>
        <rFont val="Calibri"/>
        <family val="2"/>
      </rPr>
      <t>Bidrag till föreningar</t>
    </r>
    <r>
      <rPr>
        <sz val="11"/>
        <rFont val="Calibri"/>
        <family val="2"/>
      </rPr>
      <t xml:space="preserve"> = bidrag som ni betalar ut till kårföreningar</t>
    </r>
  </si>
  <si>
    <r>
      <rPr>
        <b/>
        <sz val="11"/>
        <rFont val="Calibri"/>
        <family val="2"/>
      </rPr>
      <t>Bidrag till föreningar</t>
    </r>
    <r>
      <rPr>
        <sz val="11"/>
        <rFont val="Calibri"/>
        <family val="2"/>
      </rPr>
      <t xml:space="preserve"> = bidrag som ni betalar ut till kårföreningar i kontanter</t>
    </r>
  </si>
  <si>
    <r>
      <rPr>
        <b/>
        <sz val="11"/>
        <color theme="1"/>
        <rFont val="Calibri"/>
        <family val="2"/>
      </rPr>
      <t>Insättning till konto</t>
    </r>
    <r>
      <rPr>
        <sz val="11"/>
        <color theme="1"/>
        <rFont val="Calibri"/>
        <family val="2"/>
      </rPr>
      <t xml:space="preserve"> = när ni sätter in kontanter på ert bankkonto</t>
    </r>
  </si>
  <si>
    <r>
      <rPr>
        <b/>
        <sz val="11"/>
        <color theme="1"/>
        <rFont val="Calibri"/>
        <family val="2"/>
      </rPr>
      <t>Uttag från konto</t>
    </r>
    <r>
      <rPr>
        <sz val="11"/>
        <color theme="1"/>
        <rFont val="Calibri"/>
        <family val="2"/>
      </rPr>
      <t xml:space="preserve"> = när ni tar ut kontanter från ert bankkonto</t>
    </r>
  </si>
  <si>
    <t>Bidrag från skolan = bidrag som ni får från skolan</t>
  </si>
  <si>
    <r>
      <rPr>
        <b/>
        <sz val="11"/>
        <rFont val="Calibri"/>
        <family val="2"/>
      </rPr>
      <t>Bildning</t>
    </r>
    <r>
      <rPr>
        <sz val="11"/>
        <rFont val="Calibri"/>
        <family val="2"/>
      </rPr>
      <t xml:space="preserve"> = utgifter från bildningsarrangemang</t>
    </r>
  </si>
  <si>
    <t>Bidrag från skolan = bidrag som ni får från skolan, i kontanter</t>
  </si>
  <si>
    <r>
      <rPr>
        <b/>
        <sz val="11"/>
        <rFont val="Calibri"/>
        <family val="2"/>
      </rPr>
      <t>Bildning</t>
    </r>
    <r>
      <rPr>
        <sz val="11"/>
        <rFont val="Calibri"/>
        <family val="2"/>
      </rPr>
      <t xml:space="preserve"> = utgifter från bildningsarrangemang ni betalar kontant</t>
    </r>
  </si>
  <si>
    <t>Bidrag från kommun/region = bidrag som ni får från kommunen eller regionen</t>
  </si>
  <si>
    <r>
      <rPr>
        <b/>
        <sz val="11"/>
        <rFont val="Calibri"/>
        <family val="2"/>
      </rPr>
      <t>Event</t>
    </r>
    <r>
      <rPr>
        <sz val="11"/>
        <rFont val="Calibri"/>
        <family val="2"/>
      </rPr>
      <t xml:space="preserve"> = utgifter från event, ex lokalhyra för en fest</t>
    </r>
  </si>
  <si>
    <t>Bidrag från kommun/region = bidrag som ni får från kommunen eller regionen, i kontanter</t>
  </si>
  <si>
    <r>
      <rPr>
        <b/>
        <sz val="11"/>
        <rFont val="Calibri"/>
        <family val="2"/>
      </rPr>
      <t>Event</t>
    </r>
    <r>
      <rPr>
        <sz val="11"/>
        <rFont val="Calibri"/>
        <family val="2"/>
      </rPr>
      <t xml:space="preserve"> = utgifter från event ni betalar kontant, ex lokalhyra för en fest</t>
    </r>
  </si>
  <si>
    <t>Övriga bidrag = bidrag från andra än Sveriges Elevkårer, skolan eller kommun/region</t>
  </si>
  <si>
    <r>
      <rPr>
        <b/>
        <sz val="11"/>
        <rFont val="Calibri"/>
        <family val="2"/>
      </rPr>
      <t>Kårrum</t>
    </r>
    <r>
      <rPr>
        <sz val="11"/>
        <rFont val="Calibri"/>
        <family val="2"/>
      </rPr>
      <t xml:space="preserve"> = utgifter kopplade till ev kårrum</t>
    </r>
  </si>
  <si>
    <t>Övriga bidrag = bidrag från andra än Sveriges Elevkårer, skolan eller kommun/region, i kontanter</t>
  </si>
  <si>
    <r>
      <rPr>
        <b/>
        <sz val="11"/>
        <rFont val="Calibri"/>
        <family val="2"/>
      </rPr>
      <t>Kårrum</t>
    </r>
    <r>
      <rPr>
        <sz val="11"/>
        <rFont val="Calibri"/>
        <family val="2"/>
      </rPr>
      <t xml:space="preserve"> = utgifter kopplade till ev kårrum ni betalar kontant</t>
    </r>
  </si>
  <si>
    <t>Medlemsavgift = intäkter från eventuella medlemsavgifter</t>
  </si>
  <si>
    <r>
      <rPr>
        <b/>
        <sz val="11"/>
        <rFont val="Calibri"/>
        <family val="2"/>
      </rPr>
      <t>Lobbying</t>
    </r>
    <r>
      <rPr>
        <sz val="11"/>
        <rFont val="Calibri"/>
        <family val="2"/>
      </rPr>
      <t xml:space="preserve"> = utgifter från lobbyingverksamhet</t>
    </r>
  </si>
  <si>
    <r>
      <rPr>
        <b/>
        <sz val="11"/>
        <rFont val="Calibri"/>
        <family val="2"/>
      </rPr>
      <t>Lobbying</t>
    </r>
    <r>
      <rPr>
        <sz val="11"/>
        <rFont val="Calibri"/>
        <family val="2"/>
      </rPr>
      <t xml:space="preserve"> = utgifter från lobbyingverksamhet ni betalar kontant</t>
    </r>
  </si>
  <si>
    <t>Bildning = intäkter från bildningsarrangemang</t>
  </si>
  <si>
    <r>
      <rPr>
        <b/>
        <sz val="11"/>
        <rFont val="Calibri"/>
        <family val="2"/>
      </rPr>
      <t>Resor</t>
    </r>
    <r>
      <rPr>
        <sz val="11"/>
        <rFont val="Calibri"/>
        <family val="2"/>
      </rPr>
      <t xml:space="preserve"> = utgifter för resor, ex tågbiljetter</t>
    </r>
  </si>
  <si>
    <r>
      <rPr>
        <b/>
        <sz val="11"/>
        <rFont val="Calibri"/>
        <family val="2"/>
      </rPr>
      <t>Presentkort</t>
    </r>
    <r>
      <rPr>
        <sz val="11"/>
        <rFont val="Calibri"/>
        <family val="2"/>
      </rPr>
      <t xml:space="preserve"> = samtliga utgifter ni köper med ett presentkort (skriv vilken kateogri i beskrivningen)</t>
    </r>
  </si>
  <si>
    <t>Event = intäkter från event, exempelvis biljettförsäljning</t>
  </si>
  <si>
    <r>
      <rPr>
        <b/>
        <sz val="11"/>
        <rFont val="Calibri"/>
        <family val="2"/>
      </rPr>
      <t>Service</t>
    </r>
    <r>
      <rPr>
        <sz val="11"/>
        <rFont val="Calibri"/>
        <family val="2"/>
      </rPr>
      <t xml:space="preserve"> = utgifter från service, ex inköp av fika</t>
    </r>
  </si>
  <si>
    <r>
      <rPr>
        <b/>
        <sz val="11"/>
        <rFont val="Calibri"/>
        <family val="2"/>
      </rPr>
      <t>Resor</t>
    </r>
    <r>
      <rPr>
        <sz val="11"/>
        <rFont val="Calibri"/>
        <family val="2"/>
      </rPr>
      <t xml:space="preserve"> = utgifter för resor ni betalar kontant, ex tågbiljetter</t>
    </r>
  </si>
  <si>
    <t>Lobbying = intäkter från lobbyingarrangemang</t>
  </si>
  <si>
    <r>
      <rPr>
        <b/>
        <sz val="11"/>
        <rFont val="Calibri"/>
        <family val="2"/>
      </rPr>
      <t>Övrigt</t>
    </r>
    <r>
      <rPr>
        <sz val="11"/>
        <rFont val="Calibri"/>
        <family val="2"/>
      </rPr>
      <t xml:space="preserve"> = utgifter som inte passar någon annan kategori, var extra tydlig i beskrivningen!!</t>
    </r>
  </si>
  <si>
    <r>
      <rPr>
        <b/>
        <sz val="11"/>
        <rFont val="Calibri"/>
        <family val="2"/>
      </rPr>
      <t>Service</t>
    </r>
    <r>
      <rPr>
        <sz val="11"/>
        <rFont val="Calibri"/>
        <family val="2"/>
      </rPr>
      <t xml:space="preserve"> = utgifter från service ni betalar kontant, ex inköp av fika</t>
    </r>
  </si>
  <si>
    <t>Service = intäkter från service, exempelvis fikaförsäljning</t>
  </si>
  <si>
    <t>Presentkort = intäkter i form av att ni får presentkort</t>
  </si>
  <si>
    <r>
      <rPr>
        <b/>
        <sz val="11"/>
        <rFont val="Calibri"/>
        <family val="2"/>
      </rPr>
      <t>Övrigt</t>
    </r>
    <r>
      <rPr>
        <sz val="11"/>
        <rFont val="Calibri"/>
        <family val="2"/>
      </rPr>
      <t xml:space="preserve"> = utgifter ni betalar kontant som inte passar någon annan kategori, var extra tydlig i beskrivningen!!</t>
    </r>
  </si>
  <si>
    <t>Övrigt = övriga intäkter</t>
  </si>
  <si>
    <t>Lösen: Kvitto2026!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</si>
</sst>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r&quot;_-;\-* #,##0.00\ &quot;kr&quot;_-;_-* &quot;-&quot;??\ &quot;kr&quot;_-;_-@_-"/>
    <numFmt numFmtId="164" formatCode="#,##0.00\ &quot;kr&quot;"/>
    <numFmt numFmtId="165" formatCode="#,##0\ [$kr-41D]"/>
    <numFmt numFmtId="166" formatCode="#,##0.00\ [$kr-41D]"/>
    <numFmt numFmtId="167" formatCode="#,##0\ [$kr-41D];\-#,##0\ [$kr-41D];0\ [$kr-41D]"/>
  </numFmts>
  <fonts count="70">
    <font>
      <sz val="11"/>
      <color theme="1"/>
      <name val="Aptos Narrow"/>
      <family val="2"/>
      <scheme val="minor"/>
    </font>
    <font>
      <b/>
      <sz val="11"/>
      <color theme="1"/>
      <name val="Calibri"/>
      <family val="2"/>
    </font>
    <font>
      <sz val="11"/>
      <color theme="1"/>
      <name val="Calibri"/>
      <family val="2"/>
    </font>
    <font>
      <b/>
      <sz val="11"/>
      <name val="Calibri"/>
      <family val="2"/>
    </font>
    <font>
      <sz val="11"/>
      <color theme="1"/>
      <name val="Aptos Narrow"/>
      <family val="2"/>
      <scheme val="minor"/>
    </font>
    <font>
      <b/>
      <sz val="11"/>
      <color theme="0"/>
      <name val="Calibri"/>
      <family val="2"/>
    </font>
    <font>
      <sz val="11"/>
      <name val="Calibri"/>
      <family val="2"/>
    </font>
    <font>
      <b/>
      <sz val="18"/>
      <name val="Calibri"/>
      <family val="2"/>
    </font>
    <font>
      <b/>
      <sz val="14"/>
      <name val="Calibri"/>
      <family val="2"/>
    </font>
    <font>
      <b/>
      <sz val="12"/>
      <color theme="1"/>
      <name val="Calibri"/>
      <family val="2"/>
    </font>
    <font>
      <i/>
      <sz val="11"/>
      <color rgb="FFFF0000"/>
      <name val="Calibri"/>
      <family val="2"/>
    </font>
    <font>
      <i/>
      <sz val="11"/>
      <color rgb="FFFF0000"/>
      <name val="Aptos Narrow"/>
      <family val="2"/>
      <scheme val="minor"/>
    </font>
    <font>
      <b/>
      <sz val="20"/>
      <color theme="0"/>
      <name val="Aptos Display"/>
      <family val="2"/>
      <scheme val="major"/>
    </font>
    <font>
      <b/>
      <sz val="11"/>
      <color theme="1"/>
      <name val="Aptos Display"/>
      <family val="2"/>
      <scheme val="major"/>
    </font>
    <font>
      <sz val="8"/>
      <name val="Aptos Narrow"/>
      <family val="2"/>
      <scheme val="minor"/>
    </font>
    <font>
      <u/>
      <sz val="11"/>
      <color theme="10"/>
      <name val="Aptos Narrow"/>
      <family val="2"/>
      <scheme val="minor"/>
    </font>
    <font>
      <sz val="11"/>
      <color rgb="FFFF0000"/>
      <name val="Aptos Narrow"/>
      <family val="2"/>
      <scheme val="minor"/>
    </font>
    <font>
      <b/>
      <sz val="11"/>
      <color rgb="FFFF0000"/>
      <name val="Aptos Narrow"/>
      <family val="2"/>
      <scheme val="minor"/>
    </font>
    <font>
      <sz val="11"/>
      <color rgb="FF0D0D0D"/>
      <name val="Aptos Narrow"/>
      <family val="2"/>
      <scheme val="minor"/>
    </font>
    <font>
      <sz val="11"/>
      <color theme="0"/>
      <name val="Aptos Display"/>
      <family val="2"/>
      <scheme val="major"/>
    </font>
    <font>
      <b/>
      <sz val="14"/>
      <color theme="0"/>
      <name val="Aptos Display"/>
      <family val="2"/>
      <scheme val="major"/>
    </font>
    <font>
      <sz val="14"/>
      <color theme="0"/>
      <name val="Aptos Display"/>
      <family val="2"/>
      <scheme val="major"/>
    </font>
    <font>
      <sz val="10.5"/>
      <color rgb="FF222222"/>
      <name val="Calibri"/>
    </font>
    <font>
      <sz val="9"/>
      <color rgb="FF222222"/>
      <name val="Calibri"/>
    </font>
    <font>
      <sz val="9"/>
      <color rgb="FF808080"/>
      <name val="Calibri"/>
    </font>
    <font>
      <b/>
      <sz val="13"/>
      <color rgb="FF1E6B3A"/>
      <name val="Calibri"/>
    </font>
    <font>
      <b/>
      <sz val="10.5"/>
      <color rgb="FF222222"/>
      <name val="Calibri"/>
    </font>
    <font>
      <b/>
      <sz val="11.5"/>
      <color rgb="FF222222"/>
      <name val="Calibri"/>
    </font>
    <font>
      <sz val="11"/>
      <color rgb="FF1E6B3A"/>
      <name val="Aptos Narrow"/>
      <family val="2"/>
      <scheme val="minor"/>
    </font>
    <font>
      <b/>
      <sz val="18"/>
      <color rgb="FF1E6B3A"/>
      <name val="Calibri"/>
    </font>
    <font>
      <sz val="10.5"/>
      <color theme="1"/>
      <name val="Aptos Narrow"/>
      <family val="2"/>
      <scheme val="minor"/>
    </font>
    <font>
      <i/>
      <sz val="9.5"/>
      <color rgb="FF6B6B6B"/>
      <name val="Calibri"/>
    </font>
    <font>
      <sz val="8.5"/>
      <color rgb="FF6B6B6B"/>
      <name val="Calibri"/>
    </font>
    <font>
      <sz val="8.5"/>
      <color rgb="FF6B6B6B"/>
      <name val="Aptos Narrow"/>
      <family val="2"/>
      <scheme val="minor"/>
    </font>
    <font>
      <b/>
      <sz val="10.5"/>
      <color rgb="FF6B6B6B"/>
      <name val="Calibri"/>
    </font>
    <font>
      <b/>
      <sz val="11.5"/>
      <color rgb="FF6B6B6B"/>
      <name val="Calibri"/>
    </font>
    <font>
      <b/>
      <sz val="8.5"/>
      <color rgb="FF6B6B6B"/>
      <name val="Calibri"/>
    </font>
    <font>
      <sz val="10"/>
      <color theme="1"/>
      <name val="Calibri"/>
    </font>
    <font>
      <sz val="10.5"/>
      <color rgb="FF808080"/>
      <name val="Calibri"/>
    </font>
    <font>
      <sz val="10"/>
      <color rgb="FF808080"/>
      <name val="Calibri"/>
    </font>
    <font>
      <b/>
      <sz val="10.5"/>
      <color rgb="FF222222"/>
      <name val="Calibri"/>
      <family val="2"/>
    </font>
    <font>
      <b/>
      <sz val="13"/>
      <color rgb="FF1E6B3A"/>
      <name val="Aptos Display"/>
      <family val="2"/>
      <scheme val="major"/>
    </font>
    <font>
      <b/>
      <sz val="22"/>
      <color rgb="FF1E6B3A"/>
      <name val="Aptos Display"/>
      <family val="2"/>
      <scheme val="major"/>
    </font>
    <font>
      <sz val="22"/>
      <color rgb="FF222222"/>
      <name val="Aptos Display"/>
      <family val="2"/>
      <scheme val="major"/>
    </font>
    <font>
      <b/>
      <sz val="18"/>
      <color rgb="FF1E6B3A"/>
      <name val="Aptos Display"/>
      <family val="2"/>
      <scheme val="major"/>
    </font>
    <font>
      <b/>
      <sz val="10"/>
      <color rgb="FF555555"/>
      <name val="Calibri"/>
      <family val="2"/>
    </font>
    <font>
      <sz val="11"/>
      <color theme="0"/>
      <name val="Calibri"/>
      <family val="2"/>
    </font>
    <font>
      <i/>
      <sz val="9"/>
      <color theme="0"/>
      <name val="Calibri"/>
      <family val="2"/>
    </font>
    <font>
      <sz val="10.5"/>
      <color rgb="FF222222"/>
      <name val="Aptos Narrow"/>
      <family val="2"/>
      <scheme val="minor"/>
    </font>
    <font>
      <b/>
      <sz val="10.5"/>
      <color rgb="FF222222"/>
      <name val="Aptos Narrow"/>
      <family val="2"/>
      <scheme val="minor"/>
    </font>
    <font>
      <b/>
      <sz val="10.5"/>
      <color rgb="FFB26A00"/>
      <name val="Aptos Narrow"/>
      <family val="2"/>
      <scheme val="minor"/>
    </font>
    <font>
      <b/>
      <sz val="9.5"/>
      <color rgb="FFB26A00"/>
      <name val="Aptos Narrow"/>
      <family val="2"/>
      <scheme val="minor"/>
    </font>
    <font>
      <b/>
      <sz val="12"/>
      <color rgb="FF222222"/>
      <name val="Aptos Narrow"/>
      <family val="2"/>
      <scheme val="minor"/>
    </font>
    <font>
      <sz val="10.5"/>
      <color rgb="FF555555"/>
      <name val="Aptos Narrow"/>
      <family val="2"/>
      <scheme val="minor"/>
    </font>
    <font>
      <sz val="10.5"/>
      <color theme="0"/>
      <name val="Aptos Narrow"/>
      <family val="2"/>
      <scheme val="minor"/>
    </font>
    <font>
      <b/>
      <i/>
      <sz val="11"/>
      <color theme="0"/>
      <name val="Calibri"/>
      <family val="2"/>
    </font>
    <font>
      <b/>
      <sz val="26"/>
      <color theme="0"/>
      <name val="Aptos Display"/>
      <family val="2"/>
      <scheme val="major"/>
    </font>
    <font>
      <i/>
      <sz val="9"/>
      <color rgb="FF888888"/>
      <name val="Calibri"/>
    </font>
    <font>
      <i/>
      <sz val="11"/>
      <color theme="1"/>
      <name val="Calibri"/>
      <family val="2"/>
    </font>
    <font>
      <sz val="11"/>
      <color rgb="FF000000"/>
      <name val="Calibri"/>
    </font>
    <font>
      <b/>
      <sz val="20"/>
      <color rgb="FFFFFFFF"/>
      <name val="Aptos Display"/>
    </font>
    <font>
      <b/>
      <sz val="11"/>
      <color rgb="FF000000"/>
      <name val="Calibri"/>
    </font>
    <font>
      <i/>
      <sz val="9.5"/>
      <color rgb="FF3A3A3A"/>
      <name val="Calibri"/>
    </font>
    <font>
      <b/>
      <sz val="10.5"/>
      <color rgb="FF1E6B3A"/>
      <name val="Calibri"/>
      <family val="2"/>
    </font>
    <font>
      <b/>
      <i/>
      <sz val="11"/>
      <color theme="2" tint="-0.749992370372631"/>
      <name val="Calibri"/>
      <family val="2"/>
    </font>
    <font>
      <sz val="11"/>
      <color theme="2" tint="-0.749992370372631"/>
      <name val="Calibri"/>
      <family val="2"/>
    </font>
    <font>
      <b/>
      <sz val="22"/>
      <color theme="0"/>
      <name val="Aptos Display"/>
      <family val="2"/>
      <scheme val="major"/>
    </font>
    <font>
      <b/>
      <sz val="28"/>
      <color theme="0"/>
      <name val="Aptos Display"/>
      <family val="2"/>
      <scheme val="major"/>
    </font>
    <font>
      <b/>
      <sz val="12"/>
      <color theme="0"/>
      <name val="Calibri"/>
      <family val="2"/>
    </font>
    <font>
      <b/>
      <sz val="11"/>
      <color rgb="FF000000"/>
      <name val="Calibri"/>
      <family val="2"/>
    </font>
  </fonts>
  <fills count="1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FFFFFF"/>
        <bgColor indexed="64"/>
      </patternFill>
    </fill>
    <fill>
      <patternFill patternType="solid">
        <fgColor rgb="FFE6F4EA"/>
        <bgColor indexed="64"/>
      </patternFill>
    </fill>
    <fill>
      <patternFill patternType="solid">
        <fgColor rgb="FFF1F3F4"/>
        <bgColor indexed="64"/>
      </patternFill>
    </fill>
    <fill>
      <patternFill patternType="solid">
        <fgColor rgb="FF3C7D22"/>
        <bgColor indexed="64"/>
      </patternFill>
    </fill>
    <fill>
      <patternFill patternType="solid">
        <fgColor rgb="FFDAF2D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top style="thin">
        <color theme="9" tint="-0.249977111117893"/>
      </top>
      <bottom/>
      <diagonal/>
    </border>
    <border>
      <left style="thin">
        <color theme="9" tint="-0.249977111117893"/>
      </left>
      <right/>
      <top/>
      <bottom/>
      <diagonal/>
    </border>
    <border>
      <left/>
      <right/>
      <top/>
      <bottom style="medium">
        <color rgb="FF1E6B3A"/>
      </bottom>
      <diagonal/>
    </border>
    <border>
      <left/>
      <right/>
      <top style="thin">
        <color rgb="FF7F7F7F"/>
      </top>
      <bottom style="thin">
        <color rgb="FFE3E3E3"/>
      </bottom>
      <diagonal/>
    </border>
    <border>
      <left/>
      <right/>
      <top style="thin">
        <color rgb="FF7F7F7F"/>
      </top>
      <bottom/>
      <diagonal/>
    </border>
    <border>
      <left/>
      <right/>
      <top style="thin">
        <color rgb="FFE3E3E3"/>
      </top>
      <bottom style="thin">
        <color rgb="FFE3E3E3"/>
      </bottom>
      <diagonal/>
    </border>
    <border>
      <left/>
      <right/>
      <top style="thin">
        <color rgb="FFE3E3E3"/>
      </top>
      <bottom/>
      <diagonal/>
    </border>
    <border>
      <left/>
      <right/>
      <top style="medium">
        <color rgb="FF1E6B3A"/>
      </top>
      <bottom style="medium">
        <color rgb="FF1E6B3A"/>
      </bottom>
      <diagonal/>
    </border>
    <border>
      <left style="thick">
        <color rgb="FF1E6B3A"/>
      </left>
      <right/>
      <top/>
      <bottom/>
      <diagonal/>
    </border>
    <border>
      <left/>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222222"/>
      </bottom>
      <diagonal/>
    </border>
    <border>
      <left/>
      <right/>
      <top/>
      <bottom style="thin">
        <color rgb="FFBFBFBF"/>
      </bottom>
      <diagonal/>
    </border>
    <border>
      <left/>
      <right/>
      <top/>
      <bottom style="thin">
        <color rgb="FFB26A00"/>
      </bottom>
      <diagonal/>
    </border>
    <border>
      <left/>
      <right/>
      <top/>
      <bottom style="dashed">
        <color rgb="FF888888"/>
      </bottom>
      <diagonal/>
    </border>
    <border>
      <left/>
      <right/>
      <top style="thick">
        <color rgb="FFDAF2D0"/>
      </top>
      <bottom/>
      <diagonal/>
    </border>
    <border>
      <left/>
      <right/>
      <top style="thick">
        <color rgb="FFDAF2D0"/>
      </top>
      <bottom style="thick">
        <color rgb="FFDAF2D0"/>
      </bottom>
      <diagonal/>
    </border>
    <border>
      <left/>
      <right/>
      <top/>
      <bottom style="thin">
        <color rgb="FF000000"/>
      </bottom>
      <diagonal/>
    </border>
  </borders>
  <cellStyleXfs count="3">
    <xf numFmtId="0" fontId="0" fillId="0" borderId="0"/>
    <xf numFmtId="44" fontId="4" fillId="0" borderId="0" applyFont="0" applyFill="0" applyBorder="0" applyAlignment="0" applyProtection="0"/>
    <xf numFmtId="0" fontId="15" fillId="0" borderId="0" applyNumberFormat="0" applyFill="0" applyBorder="0" applyAlignment="0" applyProtection="0"/>
  </cellStyleXfs>
  <cellXfs count="168">
    <xf numFmtId="0" fontId="0" fillId="0" borderId="0" xfId="0"/>
    <xf numFmtId="14" fontId="2" fillId="3" borderId="1" xfId="0" applyNumberFormat="1" applyFont="1" applyFill="1" applyBorder="1" applyProtection="1">
      <protection locked="0"/>
    </xf>
    <xf numFmtId="0" fontId="2" fillId="3" borderId="5" xfId="0" applyFont="1" applyFill="1" applyBorder="1" applyProtection="1">
      <protection locked="0"/>
    </xf>
    <xf numFmtId="0" fontId="2" fillId="3" borderId="1" xfId="0" applyFont="1" applyFill="1" applyBorder="1" applyProtection="1">
      <protection locked="0"/>
    </xf>
    <xf numFmtId="165" fontId="2" fillId="2" borderId="0" xfId="1" applyNumberFormat="1" applyFont="1" applyFill="1" applyBorder="1" applyAlignment="1" applyProtection="1">
      <alignment horizontal="center"/>
      <protection locked="0"/>
    </xf>
    <xf numFmtId="165" fontId="2" fillId="7" borderId="0" xfId="1" applyNumberFormat="1" applyFont="1" applyFill="1" applyBorder="1" applyAlignment="1" applyProtection="1">
      <alignment horizontal="center"/>
      <protection locked="0"/>
    </xf>
    <xf numFmtId="166" fontId="2" fillId="3" borderId="1" xfId="0" applyNumberFormat="1" applyFont="1" applyFill="1" applyBorder="1" applyProtection="1">
      <protection locked="0"/>
    </xf>
    <xf numFmtId="165" fontId="59" fillId="7" borderId="32" xfId="1" applyNumberFormat="1" applyFont="1" applyFill="1" applyBorder="1" applyAlignment="1" applyProtection="1">
      <alignment horizontal="center" vertical="center"/>
      <protection locked="0"/>
    </xf>
    <xf numFmtId="0" fontId="69" fillId="7" borderId="33" xfId="0" applyFont="1" applyFill="1" applyBorder="1" applyAlignment="1" applyProtection="1">
      <alignment horizontal="center" vertical="center"/>
      <protection locked="0"/>
    </xf>
    <xf numFmtId="0" fontId="11" fillId="0" borderId="0" xfId="0" applyFont="1"/>
    <xf numFmtId="0" fontId="17" fillId="0" borderId="0" xfId="0" applyFont="1"/>
    <xf numFmtId="0" fontId="16" fillId="0" borderId="0" xfId="0" applyFont="1"/>
    <xf numFmtId="0" fontId="0" fillId="0" borderId="16" xfId="0" applyBorder="1"/>
    <xf numFmtId="0" fontId="12" fillId="2" borderId="0" xfId="0" applyFont="1" applyFill="1" applyAlignment="1">
      <alignment vertical="center"/>
    </xf>
    <xf numFmtId="0" fontId="15" fillId="0" borderId="0" xfId="2" applyNumberFormat="1" applyProtection="1"/>
    <xf numFmtId="0" fontId="18" fillId="0" borderId="0" xfId="0" applyFont="1" applyAlignment="1">
      <alignment horizontal="left" vertical="center"/>
    </xf>
    <xf numFmtId="0" fontId="19" fillId="6" borderId="0" xfId="0" applyFont="1" applyFill="1" applyAlignment="1">
      <alignment vertical="top" wrapText="1"/>
    </xf>
    <xf numFmtId="0" fontId="2" fillId="6" borderId="0" xfId="0" applyFont="1" applyFill="1"/>
    <xf numFmtId="0" fontId="2" fillId="6" borderId="0" xfId="0" applyFont="1" applyFill="1" applyAlignment="1">
      <alignment horizontal="left" indent="1"/>
    </xf>
    <xf numFmtId="0" fontId="6" fillId="6" borderId="0" xfId="0" applyFont="1" applyFill="1" applyAlignment="1">
      <alignment horizontal="left" indent="1"/>
    </xf>
    <xf numFmtId="166" fontId="2" fillId="6" borderId="0" xfId="0" applyNumberFormat="1" applyFont="1" applyFill="1"/>
    <xf numFmtId="0" fontId="1" fillId="6" borderId="0" xfId="0" applyFont="1" applyFill="1" applyAlignment="1">
      <alignment horizontal="right"/>
    </xf>
    <xf numFmtId="0" fontId="1" fillId="6" borderId="11" xfId="0" applyFont="1" applyFill="1" applyBorder="1" applyAlignment="1">
      <alignment horizontal="right"/>
    </xf>
    <xf numFmtId="0" fontId="2" fillId="6" borderId="11" xfId="0" applyFont="1" applyFill="1" applyBorder="1" applyAlignment="1">
      <alignment horizontal="left" indent="1"/>
    </xf>
    <xf numFmtId="0" fontId="2" fillId="6" borderId="11" xfId="0" applyFont="1" applyFill="1" applyBorder="1"/>
    <xf numFmtId="0" fontId="10" fillId="0" borderId="0" xfId="0" applyFont="1" applyAlignment="1">
      <alignment horizontal="left" indent="1"/>
    </xf>
    <xf numFmtId="0" fontId="2" fillId="6" borderId="0" xfId="0" applyFont="1" applyFill="1" applyAlignment="1">
      <alignment horizontal="center"/>
    </xf>
    <xf numFmtId="0" fontId="6" fillId="6" borderId="0" xfId="0" applyFont="1" applyFill="1"/>
    <xf numFmtId="0" fontId="3" fillId="6" borderId="0" xfId="0" applyFont="1" applyFill="1" applyAlignment="1">
      <alignment horizontal="right"/>
    </xf>
    <xf numFmtId="0" fontId="10" fillId="6" borderId="0" xfId="0" applyFont="1" applyFill="1"/>
    <xf numFmtId="0" fontId="58" fillId="6" borderId="0" xfId="0" applyFont="1" applyFill="1" applyAlignment="1">
      <alignment horizontal="left"/>
    </xf>
    <xf numFmtId="0" fontId="68" fillId="5" borderId="2" xfId="0" applyFont="1" applyFill="1" applyBorder="1" applyAlignment="1">
      <alignment horizontal="center" vertical="center"/>
    </xf>
    <xf numFmtId="0" fontId="68" fillId="5" borderId="3" xfId="0" applyFont="1" applyFill="1" applyBorder="1" applyAlignment="1">
      <alignment horizontal="center" vertical="center"/>
    </xf>
    <xf numFmtId="0" fontId="68" fillId="5" borderId="4" xfId="0" applyFont="1" applyFill="1" applyBorder="1" applyAlignment="1">
      <alignment horizontal="center" vertical="center"/>
    </xf>
    <xf numFmtId="0" fontId="2" fillId="0" borderId="0" xfId="0" applyFont="1"/>
    <xf numFmtId="0" fontId="2" fillId="2" borderId="0" xfId="0" applyFont="1" applyFill="1"/>
    <xf numFmtId="0" fontId="5" fillId="5" borderId="1" xfId="0" applyFont="1" applyFill="1" applyBorder="1" applyAlignment="1">
      <alignment horizontal="center"/>
    </xf>
    <xf numFmtId="0" fontId="2" fillId="4" borderId="6" xfId="0" applyFont="1" applyFill="1" applyBorder="1" applyAlignment="1">
      <alignment horizontal="center"/>
    </xf>
    <xf numFmtId="166" fontId="64" fillId="6" borderId="1" xfId="0" applyNumberFormat="1" applyFont="1" applyFill="1" applyBorder="1"/>
    <xf numFmtId="166" fontId="55" fillId="6" borderId="1" xfId="0" applyNumberFormat="1" applyFont="1" applyFill="1" applyBorder="1"/>
    <xf numFmtId="0" fontId="1" fillId="0" borderId="0" xfId="0" applyFont="1"/>
    <xf numFmtId="0" fontId="6" fillId="0" borderId="0" xfId="0" applyFont="1" applyAlignment="1">
      <alignment horizontal="left" indent="1"/>
    </xf>
    <xf numFmtId="0" fontId="5" fillId="5" borderId="8" xfId="0" applyFont="1" applyFill="1" applyBorder="1" applyAlignment="1">
      <alignment horizontal="center"/>
    </xf>
    <xf numFmtId="0" fontId="65" fillId="2" borderId="0" xfId="0" applyFont="1" applyFill="1"/>
    <xf numFmtId="0" fontId="65" fillId="6" borderId="0" xfId="0" applyFont="1" applyFill="1"/>
    <xf numFmtId="0" fontId="59" fillId="7" borderId="0" xfId="0" applyFont="1" applyFill="1"/>
    <xf numFmtId="0" fontId="2" fillId="0" borderId="0" xfId="0" applyFont="1" applyAlignment="1">
      <alignment wrapText="1"/>
    </xf>
    <xf numFmtId="0" fontId="60" fillId="10" borderId="0" xfId="0" applyFont="1" applyFill="1" applyAlignment="1">
      <alignment horizontal="centerContinuous" vertical="center"/>
    </xf>
    <xf numFmtId="0" fontId="59" fillId="11" borderId="0" xfId="0" applyFont="1" applyFill="1"/>
    <xf numFmtId="0" fontId="61" fillId="11" borderId="0" xfId="0" applyFont="1" applyFill="1" applyAlignment="1">
      <alignment horizontal="left" vertical="center"/>
    </xf>
    <xf numFmtId="0" fontId="61" fillId="11" borderId="0" xfId="0" applyFont="1" applyFill="1" applyAlignment="1">
      <alignment horizontal="right" vertical="center"/>
    </xf>
    <xf numFmtId="0" fontId="59" fillId="11" borderId="34" xfId="0" applyFont="1" applyFill="1" applyBorder="1"/>
    <xf numFmtId="0" fontId="59" fillId="11" borderId="34" xfId="0" applyFont="1" applyFill="1" applyBorder="1" applyAlignment="1">
      <alignment vertical="center"/>
    </xf>
    <xf numFmtId="0" fontId="62" fillId="11" borderId="0" xfId="0" applyFont="1" applyFill="1" applyAlignment="1">
      <alignment horizontal="right" vertical="top"/>
    </xf>
    <xf numFmtId="0" fontId="59" fillId="7" borderId="31" xfId="0" applyFont="1" applyFill="1" applyBorder="1"/>
    <xf numFmtId="0" fontId="57" fillId="7" borderId="31" xfId="0" applyFont="1" applyFill="1" applyBorder="1" applyAlignment="1">
      <alignment vertical="center"/>
    </xf>
    <xf numFmtId="0" fontId="22" fillId="7" borderId="0" xfId="0" applyFont="1" applyFill="1" applyAlignment="1">
      <alignment vertical="center"/>
    </xf>
    <xf numFmtId="0" fontId="50" fillId="7" borderId="0" xfId="0" applyFont="1" applyFill="1" applyAlignment="1">
      <alignment vertical="center"/>
    </xf>
    <xf numFmtId="0" fontId="48" fillId="7" borderId="0" xfId="0" applyFont="1" applyFill="1" applyAlignment="1">
      <alignment vertical="center"/>
    </xf>
    <xf numFmtId="0" fontId="40" fillId="7" borderId="0" xfId="0" applyFont="1" applyFill="1" applyAlignment="1">
      <alignment vertical="center"/>
    </xf>
    <xf numFmtId="0" fontId="52" fillId="7" borderId="0" xfId="0" applyFont="1" applyFill="1" applyAlignment="1">
      <alignment vertical="center"/>
    </xf>
    <xf numFmtId="0" fontId="53" fillId="7" borderId="0" xfId="0" applyFont="1" applyFill="1" applyAlignment="1">
      <alignment vertical="center"/>
    </xf>
    <xf numFmtId="0" fontId="51" fillId="7" borderId="30" xfId="0" applyFont="1" applyFill="1" applyBorder="1" applyAlignment="1">
      <alignment vertical="center"/>
    </xf>
    <xf numFmtId="0" fontId="41" fillId="7" borderId="18" xfId="0" applyFont="1" applyFill="1" applyBorder="1" applyAlignment="1">
      <alignment vertical="center"/>
    </xf>
    <xf numFmtId="0" fontId="25" fillId="7" borderId="18" xfId="0" applyFont="1" applyFill="1" applyBorder="1" applyAlignment="1">
      <alignment vertical="center"/>
    </xf>
    <xf numFmtId="0" fontId="49" fillId="7" borderId="0" xfId="0" applyFont="1" applyFill="1" applyAlignment="1">
      <alignment vertical="center"/>
    </xf>
    <xf numFmtId="0" fontId="23" fillId="7" borderId="0" xfId="0" applyFont="1" applyFill="1" applyAlignment="1">
      <alignment vertical="center"/>
    </xf>
    <xf numFmtId="0" fontId="36" fillId="7" borderId="0" xfId="0" applyFont="1" applyFill="1" applyAlignment="1">
      <alignment horizontal="right" vertical="center"/>
    </xf>
    <xf numFmtId="0" fontId="26" fillId="7" borderId="0" xfId="0" applyFont="1" applyFill="1" applyAlignment="1">
      <alignment vertical="center"/>
    </xf>
    <xf numFmtId="0" fontId="22" fillId="7" borderId="20" xfId="0" applyFont="1" applyFill="1" applyBorder="1" applyAlignment="1">
      <alignment vertical="center" indent="1"/>
    </xf>
    <xf numFmtId="0" fontId="22" fillId="7" borderId="20" xfId="0" applyFont="1" applyFill="1" applyBorder="1" applyAlignment="1">
      <alignment vertical="center"/>
    </xf>
    <xf numFmtId="167" fontId="22" fillId="7" borderId="20" xfId="0" applyNumberFormat="1" applyFont="1" applyFill="1" applyBorder="1" applyAlignment="1">
      <alignment horizontal="right" vertical="center"/>
    </xf>
    <xf numFmtId="0" fontId="22" fillId="7" borderId="22" xfId="0" applyFont="1" applyFill="1" applyBorder="1" applyAlignment="1">
      <alignment vertical="center" indent="1"/>
    </xf>
    <xf numFmtId="0" fontId="22" fillId="7" borderId="22" xfId="0" applyFont="1" applyFill="1" applyBorder="1" applyAlignment="1">
      <alignment vertical="center"/>
    </xf>
    <xf numFmtId="167" fontId="22" fillId="7" borderId="22" xfId="0" applyNumberFormat="1" applyFont="1" applyFill="1" applyBorder="1" applyAlignment="1">
      <alignment horizontal="right" vertical="center"/>
    </xf>
    <xf numFmtId="0" fontId="54" fillId="7" borderId="0" xfId="0" applyFont="1" applyFill="1" applyAlignment="1">
      <alignment vertical="center"/>
    </xf>
    <xf numFmtId="165" fontId="54" fillId="7" borderId="0" xfId="0" applyNumberFormat="1" applyFont="1" applyFill="1" applyAlignment="1">
      <alignment vertical="center"/>
    </xf>
    <xf numFmtId="0" fontId="22" fillId="7" borderId="21" xfId="0" applyFont="1" applyFill="1" applyBorder="1" applyAlignment="1">
      <alignment vertical="center" indent="1"/>
    </xf>
    <xf numFmtId="0" fontId="22" fillId="7" borderId="21" xfId="0" applyFont="1" applyFill="1" applyBorder="1" applyAlignment="1">
      <alignment vertical="center"/>
    </xf>
    <xf numFmtId="167" fontId="22" fillId="7" borderId="21" xfId="0" applyNumberFormat="1" applyFont="1" applyFill="1" applyBorder="1" applyAlignment="1">
      <alignment horizontal="right" vertical="center"/>
    </xf>
    <xf numFmtId="167" fontId="34" fillId="7" borderId="0" xfId="0" applyNumberFormat="1" applyFont="1" applyFill="1" applyAlignment="1">
      <alignment horizontal="right" vertical="center"/>
    </xf>
    <xf numFmtId="167" fontId="26" fillId="7" borderId="0" xfId="0" applyNumberFormat="1" applyFont="1" applyFill="1" applyAlignment="1">
      <alignment horizontal="right" vertical="center"/>
    </xf>
    <xf numFmtId="0" fontId="27" fillId="8" borderId="23" xfId="0" applyFont="1" applyFill="1" applyBorder="1" applyAlignment="1">
      <alignment vertical="center"/>
    </xf>
    <xf numFmtId="167" fontId="35" fillId="8" borderId="23" xfId="0" applyNumberFormat="1" applyFont="1" applyFill="1" applyBorder="1" applyAlignment="1">
      <alignment horizontal="right" vertical="center"/>
    </xf>
    <xf numFmtId="167" fontId="27" fillId="8" borderId="23" xfId="0" applyNumberFormat="1" applyFont="1" applyFill="1" applyBorder="1" applyAlignment="1">
      <alignment horizontal="right" vertical="center"/>
    </xf>
    <xf numFmtId="166" fontId="2" fillId="0" borderId="0" xfId="0" applyNumberFormat="1" applyFont="1"/>
    <xf numFmtId="0" fontId="22" fillId="7" borderId="19" xfId="0" applyFont="1" applyFill="1" applyBorder="1" applyAlignment="1">
      <alignment vertical="center" indent="1"/>
    </xf>
    <xf numFmtId="0" fontId="22" fillId="7" borderId="19" xfId="0" applyFont="1" applyFill="1" applyBorder="1" applyAlignment="1">
      <alignment vertical="center"/>
    </xf>
    <xf numFmtId="167" fontId="22" fillId="7" borderId="19" xfId="0" applyNumberFormat="1" applyFont="1" applyFill="1" applyBorder="1" applyAlignment="1">
      <alignment horizontal="right" vertical="center"/>
    </xf>
    <xf numFmtId="0" fontId="44" fillId="7" borderId="0" xfId="0" applyFont="1" applyFill="1" applyAlignment="1">
      <alignment vertical="center"/>
    </xf>
    <xf numFmtId="0" fontId="29" fillId="7" borderId="0" xfId="0" applyFont="1" applyFill="1" applyAlignment="1">
      <alignment vertical="center"/>
    </xf>
    <xf numFmtId="0" fontId="45" fillId="7" borderId="0" xfId="0" applyFont="1" applyFill="1" applyAlignment="1">
      <alignment horizontal="left" vertical="top"/>
    </xf>
    <xf numFmtId="0" fontId="27" fillId="7" borderId="0" xfId="0" applyFont="1" applyFill="1" applyAlignment="1">
      <alignment vertical="center"/>
    </xf>
    <xf numFmtId="0" fontId="37" fillId="7" borderId="0" xfId="0" applyFont="1" applyFill="1"/>
    <xf numFmtId="0" fontId="63" fillId="9" borderId="24" xfId="0" applyFont="1" applyFill="1" applyBorder="1" applyAlignment="1">
      <alignment vertical="center" wrapText="1"/>
    </xf>
    <xf numFmtId="0" fontId="31" fillId="7" borderId="0" xfId="0" applyFont="1" applyFill="1" applyAlignment="1">
      <alignment horizontal="left" vertical="top" wrapText="1"/>
    </xf>
    <xf numFmtId="0" fontId="24" fillId="7" borderId="0" xfId="0" applyFont="1" applyFill="1" applyAlignment="1">
      <alignment horizontal="left" vertical="top"/>
    </xf>
    <xf numFmtId="0" fontId="22" fillId="7" borderId="0" xfId="0" applyFont="1" applyFill="1" applyAlignment="1">
      <alignment horizontal="left" vertical="top" wrapText="1"/>
    </xf>
    <xf numFmtId="0" fontId="38" fillId="7" borderId="0" xfId="0" applyFont="1" applyFill="1" applyAlignment="1">
      <alignment vertical="center"/>
    </xf>
    <xf numFmtId="0" fontId="63" fillId="9" borderId="24" xfId="0" applyFont="1" applyFill="1" applyBorder="1" applyAlignment="1">
      <alignment horizontal="left" vertical="top" wrapText="1"/>
    </xf>
    <xf numFmtId="0" fontId="39" fillId="7" borderId="0" xfId="0" applyFont="1" applyFill="1"/>
    <xf numFmtId="0" fontId="63" fillId="9" borderId="24" xfId="0" applyFont="1" applyFill="1" applyBorder="1" applyAlignment="1">
      <alignment horizontal="left" vertical="top"/>
    </xf>
    <xf numFmtId="0" fontId="31" fillId="7" borderId="0" xfId="0" applyFont="1" applyFill="1" applyAlignment="1">
      <alignment vertical="top" wrapText="1"/>
    </xf>
    <xf numFmtId="0" fontId="22" fillId="7" borderId="0" xfId="0" applyFont="1" applyFill="1" applyAlignment="1">
      <alignment vertical="center" wrapText="1"/>
    </xf>
    <xf numFmtId="0" fontId="22" fillId="7" borderId="28" xfId="0" applyFont="1" applyFill="1" applyBorder="1"/>
    <xf numFmtId="0" fontId="32" fillId="7" borderId="0" xfId="0" applyFont="1" applyFill="1"/>
    <xf numFmtId="0" fontId="22" fillId="7" borderId="0" xfId="0" applyFont="1" applyFill="1"/>
    <xf numFmtId="0" fontId="22" fillId="7" borderId="0" xfId="0" applyFont="1" applyFill="1" applyAlignment="1">
      <alignment indent="1"/>
    </xf>
    <xf numFmtId="0" fontId="32" fillId="7" borderId="0" xfId="0" applyFont="1" applyFill="1" applyAlignment="1">
      <alignment vertical="center"/>
    </xf>
    <xf numFmtId="0" fontId="9" fillId="2" borderId="11" xfId="0" applyFont="1" applyFill="1" applyBorder="1" applyAlignment="1">
      <alignment vertical="center"/>
    </xf>
    <xf numFmtId="0" fontId="2" fillId="2" borderId="11" xfId="0" applyFont="1" applyFill="1" applyBorder="1" applyAlignment="1">
      <alignment vertical="center"/>
    </xf>
    <xf numFmtId="0" fontId="2" fillId="2" borderId="5" xfId="0" applyFont="1" applyFill="1" applyBorder="1" applyAlignment="1">
      <alignment vertical="center"/>
    </xf>
    <xf numFmtId="166" fontId="2" fillId="2" borderId="4" xfId="0" applyNumberFormat="1" applyFont="1" applyFill="1" applyBorder="1" applyAlignment="1">
      <alignment vertical="center"/>
    </xf>
    <xf numFmtId="166" fontId="2" fillId="2" borderId="6" xfId="0" applyNumberFormat="1" applyFont="1" applyFill="1" applyBorder="1" applyAlignment="1">
      <alignment vertical="center"/>
    </xf>
    <xf numFmtId="0" fontId="2" fillId="0" borderId="5" xfId="0" applyFont="1" applyBorder="1" applyAlignment="1">
      <alignment vertical="center"/>
    </xf>
    <xf numFmtId="0" fontId="7" fillId="6" borderId="0" xfId="0" applyFont="1" applyFill="1" applyAlignment="1">
      <alignment horizontal="center" vertical="center"/>
    </xf>
    <xf numFmtId="0" fontId="3" fillId="6" borderId="0" xfId="0" applyFont="1" applyFill="1" applyAlignment="1">
      <alignment horizontal="center" vertical="center"/>
    </xf>
    <xf numFmtId="0" fontId="2" fillId="2" borderId="13" xfId="0" applyFont="1" applyFill="1" applyBorder="1" applyAlignment="1">
      <alignment vertical="center"/>
    </xf>
    <xf numFmtId="166" fontId="2" fillId="2" borderId="14" xfId="0" applyNumberFormat="1" applyFont="1" applyFill="1" applyBorder="1" applyAlignment="1">
      <alignment vertical="center"/>
    </xf>
    <xf numFmtId="0" fontId="9" fillId="2" borderId="12" xfId="0" applyFont="1" applyFill="1" applyBorder="1" applyAlignment="1">
      <alignment horizontal="right" vertical="center"/>
    </xf>
    <xf numFmtId="166" fontId="9" fillId="0" borderId="0" xfId="0" applyNumberFormat="1" applyFont="1" applyAlignment="1">
      <alignment vertical="center"/>
    </xf>
    <xf numFmtId="0" fontId="9" fillId="2" borderId="11" xfId="0" applyFont="1" applyFill="1" applyBorder="1"/>
    <xf numFmtId="0" fontId="2" fillId="2" borderId="11" xfId="0" applyFont="1" applyFill="1" applyBorder="1"/>
    <xf numFmtId="0" fontId="2" fillId="2" borderId="5" xfId="0" applyFont="1" applyFill="1" applyBorder="1"/>
    <xf numFmtId="166" fontId="2" fillId="2" borderId="4" xfId="0" applyNumberFormat="1" applyFont="1" applyFill="1" applyBorder="1"/>
    <xf numFmtId="166" fontId="2" fillId="2" borderId="6" xfId="0" applyNumberFormat="1" applyFont="1" applyFill="1" applyBorder="1"/>
    <xf numFmtId="0" fontId="2" fillId="2" borderId="13" xfId="0" applyFont="1" applyFill="1" applyBorder="1"/>
    <xf numFmtId="166" fontId="2" fillId="2" borderId="14" xfId="0" applyNumberFormat="1" applyFont="1" applyFill="1" applyBorder="1"/>
    <xf numFmtId="0" fontId="9" fillId="0" borderId="12" xfId="0" applyFont="1" applyBorder="1" applyAlignment="1">
      <alignment horizontal="right"/>
    </xf>
    <xf numFmtId="166" fontId="9" fillId="0" borderId="15" xfId="0" applyNumberFormat="1" applyFont="1" applyBorder="1"/>
    <xf numFmtId="0" fontId="46" fillId="0" borderId="0" xfId="0" applyFont="1"/>
    <xf numFmtId="0" fontId="9" fillId="0" borderId="0" xfId="0" applyFont="1" applyAlignment="1">
      <alignment horizontal="right"/>
    </xf>
    <xf numFmtId="164" fontId="9" fillId="0" borderId="0" xfId="0" applyNumberFormat="1" applyFont="1"/>
    <xf numFmtId="0" fontId="1" fillId="0" borderId="2" xfId="0" applyFont="1" applyBorder="1"/>
    <xf numFmtId="0" fontId="1" fillId="0" borderId="4" xfId="0" applyFont="1" applyBorder="1"/>
    <xf numFmtId="0" fontId="47" fillId="0" borderId="0" xfId="0" applyFont="1"/>
    <xf numFmtId="0" fontId="2" fillId="0" borderId="5" xfId="0" applyFont="1" applyBorder="1"/>
    <xf numFmtId="166" fontId="2" fillId="0" borderId="6" xfId="0" applyNumberFormat="1" applyFont="1" applyBorder="1"/>
    <xf numFmtId="14" fontId="47" fillId="0" borderId="0" xfId="0" applyNumberFormat="1" applyFont="1"/>
    <xf numFmtId="0" fontId="2" fillId="0" borderId="7" xfId="0" applyFont="1" applyBorder="1"/>
    <xf numFmtId="166" fontId="2" fillId="0" borderId="9" xfId="0" applyNumberFormat="1" applyFont="1" applyBorder="1"/>
    <xf numFmtId="0" fontId="24" fillId="7" borderId="0" xfId="0" applyFont="1" applyFill="1" applyAlignment="1">
      <alignment vertical="center"/>
    </xf>
    <xf numFmtId="14" fontId="24" fillId="7" borderId="0" xfId="0" applyNumberFormat="1" applyFont="1" applyFill="1" applyAlignment="1">
      <alignment vertical="center"/>
    </xf>
    <xf numFmtId="0" fontId="2" fillId="0" borderId="0" xfId="0" applyFont="1" applyAlignment="1">
      <alignment horizontal="left" indent="1"/>
    </xf>
    <xf numFmtId="0" fontId="33" fillId="0" borderId="0" xfId="0" applyFont="1" applyAlignment="1">
      <alignment indent="1"/>
    </xf>
    <xf numFmtId="0" fontId="28" fillId="0" borderId="29" xfId="0" applyFont="1" applyBorder="1" applyAlignment="1">
      <alignment vertical="center" wrapText="1"/>
    </xf>
    <xf numFmtId="0" fontId="30" fillId="0" borderId="26" xfId="0" applyFont="1" applyBorder="1" applyAlignment="1" applyProtection="1">
      <alignment horizontal="left" vertical="top" wrapText="1"/>
      <protection locked="0"/>
    </xf>
    <xf numFmtId="0" fontId="30" fillId="0" borderId="25" xfId="0" applyFont="1" applyBorder="1" applyAlignment="1" applyProtection="1">
      <alignment horizontal="left" vertical="top" wrapText="1"/>
      <protection locked="0"/>
    </xf>
    <xf numFmtId="0" fontId="30" fillId="0" borderId="27" xfId="0" applyFont="1" applyBorder="1" applyAlignment="1" applyProtection="1">
      <alignment horizontal="left" vertical="top" wrapText="1"/>
      <protection locked="0"/>
    </xf>
    <xf numFmtId="0" fontId="42" fillId="7" borderId="0" xfId="0" applyFont="1" applyFill="1" applyAlignment="1">
      <alignment vertical="center"/>
    </xf>
    <xf numFmtId="0" fontId="43" fillId="7" borderId="0" xfId="0" applyFont="1" applyFill="1" applyAlignment="1">
      <alignment vertical="center"/>
    </xf>
    <xf numFmtId="0" fontId="0" fillId="0" borderId="28" xfId="0" applyBorder="1" applyAlignment="1" applyProtection="1">
      <alignment indent="1"/>
      <protection locked="0"/>
    </xf>
    <xf numFmtId="0" fontId="45" fillId="7" borderId="0" xfId="0" applyFont="1" applyFill="1" applyAlignment="1">
      <alignment vertical="top" wrapText="1"/>
    </xf>
    <xf numFmtId="0" fontId="19" fillId="5" borderId="0" xfId="0" applyFont="1" applyFill="1" applyAlignment="1">
      <alignment horizontal="center" vertical="center" wrapText="1"/>
    </xf>
    <xf numFmtId="0" fontId="3" fillId="6" borderId="0" xfId="0" applyFont="1" applyFill="1" applyAlignment="1">
      <alignment horizontal="center"/>
    </xf>
    <xf numFmtId="0" fontId="2" fillId="2" borderId="0" xfId="0" applyFont="1" applyFill="1" applyAlignment="1" applyProtection="1">
      <alignment horizontal="left"/>
      <protection locked="0"/>
    </xf>
    <xf numFmtId="0" fontId="56" fillId="5" borderId="17" xfId="0" applyFont="1" applyFill="1" applyBorder="1" applyAlignment="1">
      <alignment horizontal="center" vertical="center"/>
    </xf>
    <xf numFmtId="0" fontId="56" fillId="5" borderId="0" xfId="0" applyFont="1" applyFill="1" applyAlignment="1">
      <alignment horizontal="center" vertical="center"/>
    </xf>
    <xf numFmtId="0" fontId="13" fillId="6" borderId="0" xfId="0" applyFont="1" applyFill="1" applyAlignment="1">
      <alignment horizontal="left" vertical="top" indent="1"/>
    </xf>
    <xf numFmtId="0" fontId="66" fillId="5" borderId="0" xfId="0" applyFont="1" applyFill="1" applyAlignment="1">
      <alignment horizontal="center" vertical="center"/>
    </xf>
    <xf numFmtId="0" fontId="13" fillId="6" borderId="0" xfId="0" applyFont="1" applyFill="1" applyAlignment="1">
      <alignment horizontal="left" vertical="center" indent="1"/>
    </xf>
    <xf numFmtId="0" fontId="2" fillId="2" borderId="0" xfId="0" applyFont="1" applyFill="1" applyAlignment="1" applyProtection="1">
      <alignment horizontal="left" indent="1"/>
      <protection locked="0"/>
    </xf>
    <xf numFmtId="0" fontId="67" fillId="5" borderId="0" xfId="0" applyFont="1" applyFill="1" applyAlignment="1">
      <alignment horizontal="center" vertical="center"/>
    </xf>
    <xf numFmtId="0" fontId="12" fillId="5" borderId="0" xfId="0" applyFont="1" applyFill="1" applyAlignment="1">
      <alignment horizontal="center" vertical="center"/>
    </xf>
    <xf numFmtId="0" fontId="8" fillId="6" borderId="0" xfId="0" applyFont="1" applyFill="1" applyAlignment="1">
      <alignment horizontal="center"/>
    </xf>
    <xf numFmtId="0" fontId="3" fillId="6" borderId="0" xfId="0" applyFont="1" applyFill="1" applyAlignment="1">
      <alignment horizontal="center" vertical="center"/>
    </xf>
    <xf numFmtId="0" fontId="3" fillId="6" borderId="11" xfId="0" applyFont="1" applyFill="1" applyBorder="1" applyAlignment="1">
      <alignment horizontal="center" vertical="center"/>
    </xf>
    <xf numFmtId="0" fontId="3" fillId="6" borderId="10" xfId="0" applyFont="1" applyFill="1" applyBorder="1" applyAlignment="1">
      <alignment horizontal="center" vertical="center"/>
    </xf>
  </cellXfs>
  <cellStyles count="3">
    <cellStyle name="Hyperlänk" xfId="2" builtinId="8"/>
    <cellStyle name="Normal" xfId="0" builtinId="0"/>
    <cellStyle name="Valuta" xfId="1" builtinId="4"/>
  </cellStyles>
  <dxfs count="44">
    <dxf>
      <font>
        <color rgb="FF1E6B3A"/>
      </font>
    </dxf>
    <dxf>
      <font>
        <color rgb="FFB3261E"/>
      </font>
      <fill>
        <patternFill patternType="solid">
          <fgColor indexed="64"/>
          <bgColor rgb="FFFDE2E1"/>
        </patternFill>
      </fill>
    </dxf>
    <dxf>
      <font>
        <color rgb="FF1E6B3A"/>
      </font>
    </dxf>
    <dxf>
      <font>
        <color rgb="FFB3261E"/>
      </font>
      <fill>
        <patternFill patternType="solid">
          <fgColor indexed="64"/>
          <bgColor rgb="FFFDE2E1"/>
        </patternFill>
      </fill>
    </dxf>
    <dxf>
      <font>
        <color rgb="FF1E6B3A"/>
      </font>
    </dxf>
    <dxf>
      <font>
        <color rgb="FFB3261E"/>
      </font>
      <fill>
        <patternFill patternType="solid">
          <fgColor indexed="64"/>
          <bgColor rgb="FFFDE2E1"/>
        </patternFill>
      </fill>
    </dxf>
    <dxf>
      <font>
        <color rgb="FF1E6B3A"/>
      </font>
    </dxf>
    <dxf>
      <font>
        <color rgb="FFB3261E"/>
      </font>
      <fill>
        <patternFill patternType="solid">
          <fgColor indexed="64"/>
          <bgColor rgb="FFFDE2E1"/>
        </patternFill>
      </fill>
    </dxf>
    <dxf>
      <font>
        <color rgb="FF1E6B3A"/>
      </font>
    </dxf>
    <dxf>
      <font>
        <color rgb="FFB3261E"/>
      </font>
      <fill>
        <patternFill patternType="solid">
          <fgColor indexed="64"/>
          <bgColor rgb="FFFDE2E1"/>
        </patternFill>
      </fill>
    </dxf>
    <dxf>
      <font>
        <b val="0"/>
        <i val="0"/>
        <color rgb="FF7F7F7F"/>
      </font>
      <fill>
        <patternFill patternType="solid">
          <fgColor indexed="64"/>
          <bgColor rgb="FFF2F2F2"/>
        </patternFill>
      </fill>
    </dxf>
    <dxf>
      <font>
        <color rgb="FFB26A00"/>
      </font>
      <fill>
        <patternFill patternType="solid">
          <fgColor indexed="64"/>
          <bgColor rgb="FFFCE4D6"/>
        </patternFill>
      </fill>
    </dxf>
    <dxf>
      <font>
        <color rgb="FFA40000"/>
      </font>
      <fill>
        <patternFill patternType="solid">
          <fgColor indexed="64"/>
          <bgColor rgb="FFF8D7DA"/>
        </patternFill>
      </fill>
    </dxf>
    <dxf>
      <font>
        <color rgb="FF8A5A00"/>
      </font>
      <fill>
        <patternFill patternType="solid">
          <fgColor indexed="64"/>
          <bgColor rgb="FFFFF2CC"/>
        </patternFill>
      </fill>
    </dxf>
    <dxf>
      <font>
        <color rgb="FF1E6B2E"/>
      </font>
      <fill>
        <patternFill patternType="solid">
          <fgColor indexed="64"/>
          <bgColor rgb="FFE2F0D9"/>
        </patternFill>
      </fill>
    </dxf>
    <dxf>
      <font>
        <color rgb="FFA0A0A0"/>
      </font>
    </dxf>
    <dxf>
      <font>
        <color rgb="FFA0A0A0"/>
      </font>
    </dxf>
    <dxf>
      <font>
        <color rgb="FFA0A0A0"/>
      </font>
    </dxf>
    <dxf>
      <font>
        <color rgb="FFA0A0A0"/>
      </font>
    </dxf>
    <dxf>
      <font>
        <color rgb="FFA0A0A0"/>
      </font>
    </dxf>
    <dxf>
      <font>
        <b/>
        <i/>
        <strike val="0"/>
        <condense val="0"/>
        <extend val="0"/>
        <outline val="0"/>
        <shadow val="0"/>
        <u val="none"/>
        <vertAlign val="baseline"/>
        <sz val="11"/>
        <color theme="2" tint="-0.749992370372631"/>
        <name val="Calibri"/>
        <family val="2"/>
        <scheme val="none"/>
      </font>
      <numFmt numFmtId="166" formatCode="#,##0.00\ [$kr-41D]"/>
      <fill>
        <patternFill patternType="solid">
          <fgColor indexed="64"/>
          <bgColor theme="9" tint="0.79998168889431442"/>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1" hidden="0"/>
    </dxf>
    <dxf>
      <font>
        <b/>
        <i/>
        <strike val="0"/>
        <condense val="0"/>
        <extend val="0"/>
        <outline val="0"/>
        <shadow val="0"/>
        <u val="none"/>
        <vertAlign val="baseline"/>
        <sz val="11"/>
        <color theme="0"/>
        <name val="Calibri"/>
        <family val="2"/>
        <scheme val="none"/>
      </font>
      <numFmt numFmtId="166" formatCode="#,##0.00\ [$kr-41D]"/>
      <fill>
        <patternFill patternType="solid">
          <fgColor indexed="64"/>
          <bgColor theme="9" tint="0.79998168889431442"/>
        </patternFill>
      </fill>
      <alignment horizontal="center" vertical="bottom" textRotation="0" wrapText="0" indent="0" justifyLastLine="0" shrinkToFit="0" readingOrder="0"/>
      <border diagonalUp="0" diagonalDown="0">
        <left/>
        <right/>
        <top style="thin">
          <color indexed="64"/>
        </top>
        <bottom style="thin">
          <color indexed="64"/>
        </bottom>
      </border>
      <protection locked="1" hidden="0"/>
    </dxf>
    <dxf>
      <font>
        <b/>
        <i/>
        <strike val="0"/>
        <condense val="0"/>
        <extend val="0"/>
        <outline val="0"/>
        <shadow val="0"/>
        <u val="none"/>
        <vertAlign val="baseline"/>
        <sz val="11"/>
        <color theme="2" tint="-0.749992370372631"/>
        <name val="Calibri"/>
        <family val="2"/>
        <scheme val="none"/>
      </font>
      <numFmt numFmtId="166" formatCode="#,##0.00\ [$kr-41D]"/>
      <fill>
        <patternFill patternType="solid">
          <fgColor indexed="64"/>
          <bgColor theme="9"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0" tint="-0.249977111117893"/>
        </patternFill>
      </fill>
      <alignment horizontal="center" vertical="bottom" textRotation="0" wrapText="0" indent="0" justifyLastLine="0" shrinkToFit="0" readingOrder="0"/>
      <border diagonalUp="0" diagonalDown="0">
        <left style="thin">
          <color auto="1"/>
        </left>
        <right/>
        <top style="thin">
          <color auto="1"/>
        </top>
        <bottom style="thin">
          <color auto="1"/>
        </bottom>
      </border>
      <protection locked="1"/>
    </dxf>
    <dxf>
      <font>
        <b val="0"/>
        <i val="0"/>
        <strike val="0"/>
        <condense val="0"/>
        <extend val="0"/>
        <outline val="0"/>
        <shadow val="0"/>
        <u val="none"/>
        <vertAlign val="baseline"/>
        <sz val="11"/>
        <color theme="1"/>
        <name val="Calibri"/>
        <family val="2"/>
        <scheme val="none"/>
      </font>
      <fill>
        <patternFill patternType="solid">
          <fgColor indexed="64"/>
          <bgColor theme="0" tint="-4.9989318521683403E-2"/>
        </patternFill>
      </fill>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1"/>
        <color theme="1"/>
        <name val="Calibri"/>
        <family val="2"/>
        <scheme val="none"/>
      </font>
      <numFmt numFmtId="164" formatCode="#,##0.00\ &quot;kr&quot;"/>
      <fill>
        <patternFill patternType="solid">
          <fgColor indexed="64"/>
          <bgColor theme="0" tint="-4.9989318521683403E-2"/>
        </patternFill>
      </fill>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1"/>
        <color theme="0"/>
        <name val="Calibri"/>
        <family val="2"/>
        <scheme val="none"/>
      </font>
      <fill>
        <patternFill patternType="solid">
          <fgColor indexed="64"/>
          <bgColor theme="9" tint="-0.249977111117893"/>
        </patternFill>
      </fill>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dxf>
    <dxf>
      <font>
        <b val="0"/>
        <i val="0"/>
        <strike val="0"/>
        <condense val="0"/>
        <extend val="0"/>
        <outline val="0"/>
        <shadow val="0"/>
        <u val="none"/>
        <vertAlign val="baseline"/>
        <sz val="11"/>
        <color theme="1"/>
        <name val="Calibri"/>
        <family val="2"/>
        <scheme val="none"/>
      </font>
      <numFmt numFmtId="0" formatCode="General"/>
      <fill>
        <patternFill patternType="solid">
          <fgColor indexed="64"/>
          <bgColor theme="0" tint="-4.9989318521683403E-2"/>
        </patternFill>
      </fill>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1"/>
        <color theme="1"/>
        <name val="Calibri"/>
        <family val="2"/>
        <scheme val="none"/>
      </font>
      <fill>
        <patternFill patternType="solid">
          <fgColor indexed="64"/>
          <bgColor theme="0" tint="-4.9989318521683403E-2"/>
        </patternFill>
      </fill>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1"/>
        <color theme="1"/>
        <name val="Calibri"/>
        <family val="2"/>
        <scheme val="none"/>
      </font>
      <fill>
        <patternFill patternType="solid">
          <fgColor indexed="64"/>
          <bgColor theme="0" tint="-4.9989318521683403E-2"/>
        </patternFill>
      </fill>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val="0"/>
        <i val="0"/>
        <strike val="0"/>
        <condense val="0"/>
        <extend val="0"/>
        <outline val="0"/>
        <shadow val="0"/>
        <u val="none"/>
        <vertAlign val="baseline"/>
        <sz val="11"/>
        <color theme="1"/>
        <name val="Calibri"/>
        <family val="2"/>
        <scheme val="none"/>
      </font>
      <fill>
        <patternFill patternType="solid">
          <fgColor indexed="64"/>
          <bgColor theme="0" tint="-4.9989318521683403E-2"/>
        </patternFill>
      </fill>
      <border diagonalUp="0" diagonalDown="0">
        <left/>
        <right style="thin">
          <color auto="1"/>
        </right>
        <top style="thin">
          <color auto="1"/>
        </top>
        <bottom style="thin">
          <color auto="1"/>
        </bottom>
        <vertical style="thin">
          <color auto="1"/>
        </vertical>
        <horizontal style="thin">
          <color auto="1"/>
        </horizontal>
      </border>
      <protection locked="0" hidden="0"/>
    </dxf>
    <dxf>
      <border>
        <top style="thin">
          <color auto="1"/>
        </top>
      </border>
    </dxf>
    <dxf>
      <border>
        <bottom style="thin">
          <color auto="1"/>
        </bottom>
      </border>
    </dxf>
    <dxf>
      <border diagonalUp="0" diagonalDown="0">
        <left/>
        <right/>
        <top/>
      </border>
    </dxf>
    <dxf>
      <protection locked="1"/>
    </dxf>
    <dxf>
      <font>
        <b/>
        <i val="0"/>
        <strike val="0"/>
        <condense val="0"/>
        <extend val="0"/>
        <outline val="0"/>
        <shadow val="0"/>
        <u val="none"/>
        <vertAlign val="baseline"/>
        <sz val="12"/>
        <color theme="0"/>
        <name val="Calibri"/>
        <family val="2"/>
        <scheme val="none"/>
      </font>
      <fill>
        <patternFill patternType="solid">
          <fgColor indexed="64"/>
          <bgColor theme="9" tint="-0.249977111117893"/>
        </patternFill>
      </fill>
      <alignment horizontal="center" vertical="center" textRotation="0" wrapText="0" indent="0" justifyLastLine="0" shrinkToFit="0" readingOrder="0"/>
      <border diagonalUp="0" diagonalDown="0">
        <left style="thin">
          <color auto="1"/>
        </left>
        <right style="thin">
          <color auto="1"/>
        </right>
        <top/>
        <bottom/>
      </border>
      <protection locked="1"/>
    </dxf>
    <dxf>
      <font>
        <b val="0"/>
        <i val="0"/>
        <color auto="1"/>
      </font>
      <fill>
        <patternFill>
          <bgColor theme="9" tint="0.39994506668294322"/>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theme="0"/>
      </font>
      <fill>
        <patternFill>
          <bgColor rgb="FFFF0000"/>
        </patternFill>
      </fill>
    </dxf>
    <dxf>
      <fill>
        <patternFill patternType="solid">
          <fgColor indexed="64"/>
          <bgColor rgb="FFFFFF00"/>
        </patternFill>
      </fill>
    </dxf>
    <dxf>
      <font>
        <color rgb="FFFFFFFF"/>
      </font>
      <fill>
        <patternFill patternType="solid">
          <fgColor indexed="64"/>
          <bgColor rgb="FFFF0000"/>
        </patternFill>
      </fill>
    </dxf>
  </dxfs>
  <tableStyles count="0" defaultTableStyle="TableStyleMedium2" defaultPivotStyle="PivotStyleLight16"/>
  <colors>
    <mruColors>
      <color rgb="FFB0D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r>
              <a:rPr lang="sv-SE" sz="1800" b="1">
                <a:solidFill>
                  <a:schemeClr val="tx1"/>
                </a:solidFill>
              </a:rPr>
              <a:t>UTGIFTER</a:t>
            </a:r>
            <a:endParaRPr lang="sv-SE" b="1">
              <a:solidFill>
                <a:schemeClr val="tx1"/>
              </a:solidFill>
            </a:endParaRPr>
          </a:p>
        </c:rich>
      </c:tx>
      <c:overlay val="0"/>
      <c:spPr>
        <a:noFill/>
        <a:ln>
          <a:noFill/>
        </a:ln>
        <a:effectLst/>
      </c:spPr>
      <c:txPr>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endParaRPr lang="sv-SE"/>
        </a:p>
      </c:txPr>
    </c:title>
    <c:autoTitleDeleted val="0"/>
    <c:plotArea>
      <c:layout/>
      <c:barChart>
        <c:barDir val="col"/>
        <c:grouping val="clustered"/>
        <c:varyColors val="0"/>
        <c:ser>
          <c:idx val="0"/>
          <c:order val="0"/>
          <c:spPr>
            <a:solidFill>
              <a:schemeClr val="accent6">
                <a:lumMod val="75000"/>
              </a:schemeClr>
            </a:solidFill>
            <a:ln>
              <a:noFill/>
            </a:ln>
            <a:effectLst/>
          </c:spPr>
          <c:invertIfNegative val="0"/>
          <c:dLbls>
            <c:numFmt formatCode="#\ ##0\ &quot;kr&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STATISTIK!$U$14:$U$21</c:f>
              <c:strCache>
                <c:ptCount val="8"/>
                <c:pt idx="0">
                  <c:v>Bidrag till föreningar</c:v>
                </c:pt>
                <c:pt idx="1">
                  <c:v>Bildning</c:v>
                </c:pt>
                <c:pt idx="2">
                  <c:v>Event</c:v>
                </c:pt>
                <c:pt idx="3">
                  <c:v>Kårrum</c:v>
                </c:pt>
                <c:pt idx="4">
                  <c:v>Lobbying</c:v>
                </c:pt>
                <c:pt idx="5">
                  <c:v>Resor</c:v>
                </c:pt>
                <c:pt idx="6">
                  <c:v>Service</c:v>
                </c:pt>
                <c:pt idx="7">
                  <c:v>Övrigt</c:v>
                </c:pt>
              </c:strCache>
            </c:strRef>
          </c:cat>
          <c:val>
            <c:numRef>
              <c:f>STATISTIK!$V$14:$V$21</c:f>
              <c:numCache>
                <c:formatCode>#,##0.00\ [$kr-41D]</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0DE-48E9-BC47-A4B0CD723FB8}"/>
            </c:ext>
          </c:extLst>
        </c:ser>
        <c:dLbls>
          <c:dLblPos val="outEnd"/>
          <c:showLegendKey val="0"/>
          <c:showVal val="1"/>
          <c:showCatName val="0"/>
          <c:showSerName val="0"/>
          <c:showPercent val="0"/>
          <c:showBubbleSize val="0"/>
        </c:dLbls>
        <c:gapWidth val="80"/>
        <c:overlap val="25"/>
        <c:axId val="712034607"/>
        <c:axId val="712037487"/>
      </c:barChart>
      <c:catAx>
        <c:axId val="712034607"/>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solidFill>
                <a:latin typeface="+mn-lt"/>
                <a:ea typeface="+mn-ea"/>
                <a:cs typeface="+mn-cs"/>
              </a:defRPr>
            </a:pPr>
            <a:endParaRPr lang="sv-SE"/>
          </a:p>
        </c:txPr>
        <c:crossAx val="712037487"/>
        <c:crosses val="autoZero"/>
        <c:auto val="1"/>
        <c:lblAlgn val="ctr"/>
        <c:lblOffset val="100"/>
        <c:noMultiLvlLbl val="0"/>
      </c:catAx>
      <c:valAx>
        <c:axId val="712037487"/>
        <c:scaling>
          <c:orientation val="minMax"/>
        </c:scaling>
        <c:delete val="0"/>
        <c:axPos val="l"/>
        <c:majorGridlines>
          <c:spPr>
            <a:ln w="9525" cap="flat" cmpd="sng" algn="ctr">
              <a:solidFill>
                <a:schemeClr val="tx1">
                  <a:lumMod val="5000"/>
                  <a:lumOff val="95000"/>
                </a:schemeClr>
              </a:solidFill>
              <a:round/>
            </a:ln>
            <a:effectLst/>
          </c:spPr>
        </c:majorGridlines>
        <c:numFmt formatCode="#\ ##0\ &quot;kr&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solidFill>
                <a:latin typeface="+mn-lt"/>
                <a:ea typeface="+mn-ea"/>
                <a:cs typeface="+mn-cs"/>
              </a:defRPr>
            </a:pPr>
            <a:endParaRPr lang="sv-SE"/>
          </a:p>
        </c:txPr>
        <c:crossAx val="7120346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r>
              <a:rPr lang="sv-SE" sz="1800" b="1">
                <a:solidFill>
                  <a:schemeClr val="tx1"/>
                </a:solidFill>
              </a:rPr>
              <a:t>INTÄKTER</a:t>
            </a:r>
            <a:endParaRPr lang="sv-SE" b="1">
              <a:solidFill>
                <a:schemeClr val="tx1"/>
              </a:solidFill>
            </a:endParaRPr>
          </a:p>
        </c:rich>
      </c:tx>
      <c:overlay val="0"/>
      <c:spPr>
        <a:noFill/>
        <a:ln>
          <a:noFill/>
        </a:ln>
        <a:effectLst/>
      </c:spPr>
      <c:txPr>
        <a:bodyPr rot="0" spcFirstLastPara="1" vertOverflow="ellipsis" vert="horz" wrap="square" anchor="ctr" anchorCtr="1"/>
        <a:lstStyle/>
        <a:p>
          <a:pPr>
            <a:defRPr sz="1600" b="0" i="0" u="none" strike="noStrike" kern="1200" cap="none" spc="50" normalizeH="0" baseline="0">
              <a:solidFill>
                <a:schemeClr val="tx1">
                  <a:lumMod val="65000"/>
                  <a:lumOff val="35000"/>
                </a:schemeClr>
              </a:solidFill>
              <a:latin typeface="+mj-lt"/>
              <a:ea typeface="+mj-ea"/>
              <a:cs typeface="+mj-cs"/>
            </a:defRPr>
          </a:pPr>
          <a:endParaRPr lang="sv-SE"/>
        </a:p>
      </c:txPr>
    </c:title>
    <c:autoTitleDeleted val="0"/>
    <c:plotArea>
      <c:layout/>
      <c:barChart>
        <c:barDir val="col"/>
        <c:grouping val="clustered"/>
        <c:varyColors val="0"/>
        <c:ser>
          <c:idx val="0"/>
          <c:order val="0"/>
          <c:spPr>
            <a:solidFill>
              <a:schemeClr val="accent6">
                <a:lumMod val="75000"/>
              </a:schemeClr>
            </a:solidFill>
            <a:ln>
              <a:noFill/>
            </a:ln>
            <a:effectLst/>
          </c:spPr>
          <c:invertIfNegative val="0"/>
          <c:dLbls>
            <c:numFmt formatCode="#\ ##0\ &quot;kr&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STATISTIK!$U$3:$U$10</c:f>
              <c:strCache>
                <c:ptCount val="8"/>
                <c:pt idx="0">
                  <c:v>Bidrag (skola, kommun m.fl.)</c:v>
                </c:pt>
                <c:pt idx="1">
                  <c:v>Bidrag från Sveriges Elevkårer</c:v>
                </c:pt>
                <c:pt idx="2">
                  <c:v>Bildning</c:v>
                </c:pt>
                <c:pt idx="3">
                  <c:v>Event</c:v>
                </c:pt>
                <c:pt idx="4">
                  <c:v>Lobbying</c:v>
                </c:pt>
                <c:pt idx="5">
                  <c:v>Medlemsavgift</c:v>
                </c:pt>
                <c:pt idx="6">
                  <c:v>Service</c:v>
                </c:pt>
                <c:pt idx="7">
                  <c:v>Övrigt</c:v>
                </c:pt>
              </c:strCache>
            </c:strRef>
          </c:cat>
          <c:val>
            <c:numRef>
              <c:f>STATISTIK!$V$3:$V$10</c:f>
              <c:numCache>
                <c:formatCode>#,##0.00\ [$kr-41D]</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B92-4ED5-BB37-84C68EA8D002}"/>
            </c:ext>
          </c:extLst>
        </c:ser>
        <c:dLbls>
          <c:dLblPos val="outEnd"/>
          <c:showLegendKey val="0"/>
          <c:showVal val="1"/>
          <c:showCatName val="0"/>
          <c:showSerName val="0"/>
          <c:showPercent val="0"/>
          <c:showBubbleSize val="0"/>
        </c:dLbls>
        <c:gapWidth val="80"/>
        <c:overlap val="25"/>
        <c:axId val="712034607"/>
        <c:axId val="712037487"/>
      </c:barChart>
      <c:catAx>
        <c:axId val="712034607"/>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ln>
                  <a:noFill/>
                </a:ln>
                <a:solidFill>
                  <a:schemeClr val="tx1"/>
                </a:solidFill>
                <a:latin typeface="+mn-lt"/>
                <a:ea typeface="+mn-ea"/>
                <a:cs typeface="+mn-cs"/>
              </a:defRPr>
            </a:pPr>
            <a:endParaRPr lang="sv-SE"/>
          </a:p>
        </c:txPr>
        <c:crossAx val="712037487"/>
        <c:crosses val="autoZero"/>
        <c:auto val="1"/>
        <c:lblAlgn val="ctr"/>
        <c:lblOffset val="100"/>
        <c:noMultiLvlLbl val="0"/>
      </c:catAx>
      <c:valAx>
        <c:axId val="712037487"/>
        <c:scaling>
          <c:orientation val="minMax"/>
        </c:scaling>
        <c:delete val="0"/>
        <c:axPos val="l"/>
        <c:majorGridlines>
          <c:spPr>
            <a:ln w="9525" cap="flat" cmpd="sng" algn="ctr">
              <a:solidFill>
                <a:schemeClr val="tx1">
                  <a:lumMod val="5000"/>
                  <a:lumOff val="95000"/>
                </a:schemeClr>
              </a:solidFill>
              <a:round/>
            </a:ln>
            <a:effectLst/>
          </c:spPr>
        </c:majorGridlines>
        <c:numFmt formatCode="#\ ##0\ &quot;kr&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solidFill>
                <a:latin typeface="+mn-lt"/>
                <a:ea typeface="+mn-ea"/>
                <a:cs typeface="+mn-cs"/>
              </a:defRPr>
            </a:pPr>
            <a:endParaRPr lang="sv-SE"/>
          </a:p>
        </c:txPr>
        <c:crossAx val="7120346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b="1">
                <a:solidFill>
                  <a:schemeClr val="tx1"/>
                </a:solidFill>
              </a:rPr>
              <a:t>Intäkter per månad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lineChart>
        <c:grouping val="standard"/>
        <c:varyColors val="0"/>
        <c:ser>
          <c:idx val="0"/>
          <c:order val="0"/>
          <c:spPr>
            <a:ln w="28575" cap="rnd">
              <a:solidFill>
                <a:schemeClr val="accent6">
                  <a:lumMod val="75000"/>
                </a:schemeClr>
              </a:solidFill>
              <a:round/>
            </a:ln>
            <a:effectLst/>
          </c:spPr>
          <c:marker>
            <c:symbol val="none"/>
          </c:marker>
          <c:dLbls>
            <c:numFmt formatCode="#\ ##0\ &quot;kr&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STATISTIK!$U$25:$U$36</c:f>
              <c:strCache>
                <c:ptCount val="12"/>
                <c:pt idx="0">
                  <c:v>Januari</c:v>
                </c:pt>
                <c:pt idx="1">
                  <c:v>Februari</c:v>
                </c:pt>
                <c:pt idx="2">
                  <c:v>Mars</c:v>
                </c:pt>
                <c:pt idx="3">
                  <c:v>April</c:v>
                </c:pt>
                <c:pt idx="4">
                  <c:v>Maj</c:v>
                </c:pt>
                <c:pt idx="5">
                  <c:v>Juni</c:v>
                </c:pt>
                <c:pt idx="6">
                  <c:v>Juli</c:v>
                </c:pt>
                <c:pt idx="7">
                  <c:v>Augusti</c:v>
                </c:pt>
                <c:pt idx="8">
                  <c:v>September</c:v>
                </c:pt>
                <c:pt idx="9">
                  <c:v>Oktober</c:v>
                </c:pt>
                <c:pt idx="10">
                  <c:v>November</c:v>
                </c:pt>
                <c:pt idx="11">
                  <c:v>December</c:v>
                </c:pt>
              </c:strCache>
            </c:strRef>
          </c:cat>
          <c:val>
            <c:numRef>
              <c:f>STATISTIK!$V$25:$V$36</c:f>
              <c:numCache>
                <c:formatCode>#,##0.00\ [$kr-41D]</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4608-4B43-9C78-4C640A23D704}"/>
            </c:ext>
          </c:extLst>
        </c:ser>
        <c:dLbls>
          <c:dLblPos val="t"/>
          <c:showLegendKey val="0"/>
          <c:showVal val="1"/>
          <c:showCatName val="0"/>
          <c:showSerName val="0"/>
          <c:showPercent val="0"/>
          <c:showBubbleSize val="0"/>
        </c:dLbls>
        <c:smooth val="0"/>
        <c:axId val="782954735"/>
        <c:axId val="782944655"/>
      </c:lineChart>
      <c:catAx>
        <c:axId val="782954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sv-SE"/>
          </a:p>
        </c:txPr>
        <c:crossAx val="782944655"/>
        <c:crosses val="autoZero"/>
        <c:auto val="1"/>
        <c:lblAlgn val="ctr"/>
        <c:lblOffset val="100"/>
        <c:noMultiLvlLbl val="0"/>
      </c:catAx>
      <c:valAx>
        <c:axId val="782944655"/>
        <c:scaling>
          <c:orientation val="minMax"/>
        </c:scaling>
        <c:delete val="0"/>
        <c:axPos val="l"/>
        <c:majorGridlines>
          <c:spPr>
            <a:ln w="9525" cap="flat" cmpd="sng" algn="ctr">
              <a:solidFill>
                <a:schemeClr val="tx1">
                  <a:lumMod val="15000"/>
                  <a:lumOff val="85000"/>
                </a:schemeClr>
              </a:solidFill>
              <a:round/>
            </a:ln>
            <a:effectLst/>
          </c:spPr>
        </c:majorGridlines>
        <c:numFmt formatCode="#\ ##0\ &quot;kr&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sv-SE"/>
          </a:p>
        </c:txPr>
        <c:crossAx val="7829547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b="1">
                <a:solidFill>
                  <a:schemeClr val="tx1"/>
                </a:solidFill>
              </a:rPr>
              <a:t>Utgifter</a:t>
            </a:r>
            <a:r>
              <a:rPr lang="sv-SE" b="1" baseline="0">
                <a:solidFill>
                  <a:schemeClr val="tx1"/>
                </a:solidFill>
              </a:rPr>
              <a:t> </a:t>
            </a:r>
            <a:r>
              <a:rPr lang="sv-SE" b="1">
                <a:solidFill>
                  <a:schemeClr val="tx1"/>
                </a:solidFill>
              </a:rPr>
              <a:t>per månad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lineChart>
        <c:grouping val="standard"/>
        <c:varyColors val="0"/>
        <c:ser>
          <c:idx val="0"/>
          <c:order val="0"/>
          <c:spPr>
            <a:ln w="28575" cap="rnd">
              <a:solidFill>
                <a:schemeClr val="accent6">
                  <a:lumMod val="75000"/>
                </a:schemeClr>
              </a:solidFill>
              <a:round/>
            </a:ln>
            <a:effectLst/>
          </c:spPr>
          <c:marker>
            <c:symbol val="none"/>
          </c:marker>
          <c:dLbls>
            <c:numFmt formatCode="#\ ##0\ &quot;kr&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STATISTIK!$U$25:$U$36</c:f>
              <c:strCache>
                <c:ptCount val="12"/>
                <c:pt idx="0">
                  <c:v>Januari</c:v>
                </c:pt>
                <c:pt idx="1">
                  <c:v>Februari</c:v>
                </c:pt>
                <c:pt idx="2">
                  <c:v>Mars</c:v>
                </c:pt>
                <c:pt idx="3">
                  <c:v>April</c:v>
                </c:pt>
                <c:pt idx="4">
                  <c:v>Maj</c:v>
                </c:pt>
                <c:pt idx="5">
                  <c:v>Juni</c:v>
                </c:pt>
                <c:pt idx="6">
                  <c:v>Juli</c:v>
                </c:pt>
                <c:pt idx="7">
                  <c:v>Augusti</c:v>
                </c:pt>
                <c:pt idx="8">
                  <c:v>September</c:v>
                </c:pt>
                <c:pt idx="9">
                  <c:v>Oktober</c:v>
                </c:pt>
                <c:pt idx="10">
                  <c:v>November</c:v>
                </c:pt>
                <c:pt idx="11">
                  <c:v>December</c:v>
                </c:pt>
              </c:strCache>
            </c:strRef>
          </c:cat>
          <c:val>
            <c:numRef>
              <c:f>STATISTIK!$V$39:$V$50</c:f>
              <c:numCache>
                <c:formatCode>#,##0.00\ [$kr-41D]</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C190-487A-98A4-A1E9458C2FE4}"/>
            </c:ext>
          </c:extLst>
        </c:ser>
        <c:dLbls>
          <c:dLblPos val="t"/>
          <c:showLegendKey val="0"/>
          <c:showVal val="1"/>
          <c:showCatName val="0"/>
          <c:showSerName val="0"/>
          <c:showPercent val="0"/>
          <c:showBubbleSize val="0"/>
        </c:dLbls>
        <c:smooth val="0"/>
        <c:axId val="782954735"/>
        <c:axId val="782944655"/>
      </c:lineChart>
      <c:catAx>
        <c:axId val="782954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sv-SE"/>
          </a:p>
        </c:txPr>
        <c:crossAx val="782944655"/>
        <c:crosses val="autoZero"/>
        <c:auto val="1"/>
        <c:lblAlgn val="ctr"/>
        <c:lblOffset val="100"/>
        <c:noMultiLvlLbl val="0"/>
      </c:catAx>
      <c:valAx>
        <c:axId val="782944655"/>
        <c:scaling>
          <c:orientation val="minMax"/>
        </c:scaling>
        <c:delete val="0"/>
        <c:axPos val="l"/>
        <c:majorGridlines>
          <c:spPr>
            <a:ln w="9525" cap="flat" cmpd="sng" algn="ctr">
              <a:solidFill>
                <a:schemeClr val="tx1">
                  <a:lumMod val="15000"/>
                  <a:lumOff val="85000"/>
                </a:schemeClr>
              </a:solidFill>
              <a:round/>
            </a:ln>
            <a:effectLst/>
          </c:spPr>
        </c:majorGridlines>
        <c:numFmt formatCode="#\ ##0\ &quot;kr&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sv-SE"/>
          </a:p>
        </c:txPr>
        <c:crossAx val="7829547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BOKF&#214;RING!A1"/><Relationship Id="rId2" Type="http://schemas.openxmlformats.org/officeDocument/2006/relationships/hyperlink" Target="#GRUNDUPPGIFTER!A1"/><Relationship Id="rId1" Type="http://schemas.openxmlformats.org/officeDocument/2006/relationships/hyperlink" Target="#INTRO!A1"/><Relationship Id="rId5" Type="http://schemas.openxmlformats.org/officeDocument/2006/relationships/hyperlink" Target="#STATISTIK!A1"/><Relationship Id="rId4" Type="http://schemas.openxmlformats.org/officeDocument/2006/relationships/hyperlink" Target="#BOKSLUT!A1"/></Relationships>
</file>

<file path=xl/drawings/_rels/drawing2.xml.rels><?xml version="1.0" encoding="UTF-8" standalone="yes"?>
<Relationships xmlns="http://schemas.openxmlformats.org/package/2006/relationships"><Relationship Id="rId3" Type="http://schemas.openxmlformats.org/officeDocument/2006/relationships/hyperlink" Target="#BOKF&#214;RING!A1"/><Relationship Id="rId2" Type="http://schemas.openxmlformats.org/officeDocument/2006/relationships/hyperlink" Target="#GRUNDUPPGIFTER!A1"/><Relationship Id="rId1" Type="http://schemas.openxmlformats.org/officeDocument/2006/relationships/hyperlink" Target="#GUIDER!A1"/><Relationship Id="rId5" Type="http://schemas.openxmlformats.org/officeDocument/2006/relationships/hyperlink" Target="#STATISTIK!A1"/><Relationship Id="rId4" Type="http://schemas.openxmlformats.org/officeDocument/2006/relationships/hyperlink" Target="#BOKSLUT!A1"/></Relationships>
</file>

<file path=xl/drawings/_rels/drawing3.xml.rels><?xml version="1.0" encoding="UTF-8" standalone="yes"?>
<Relationships xmlns="http://schemas.openxmlformats.org/package/2006/relationships"><Relationship Id="rId3" Type="http://schemas.openxmlformats.org/officeDocument/2006/relationships/hyperlink" Target="#BOKF&#214;RING!A1"/><Relationship Id="rId2" Type="http://schemas.openxmlformats.org/officeDocument/2006/relationships/hyperlink" Target="#GRUNDUPPGIFTER!A1"/><Relationship Id="rId1" Type="http://schemas.openxmlformats.org/officeDocument/2006/relationships/hyperlink" Target="#GUIDER!A1"/><Relationship Id="rId5" Type="http://schemas.openxmlformats.org/officeDocument/2006/relationships/hyperlink" Target="#STATISTIK!A1"/><Relationship Id="rId4" Type="http://schemas.openxmlformats.org/officeDocument/2006/relationships/hyperlink" Target="#BOKSLUT!A1"/></Relationships>
</file>

<file path=xl/drawings/_rels/drawing4.xml.rels><?xml version="1.0" encoding="UTF-8" standalone="yes"?>
<Relationships xmlns="http://schemas.openxmlformats.org/package/2006/relationships"><Relationship Id="rId3" Type="http://schemas.openxmlformats.org/officeDocument/2006/relationships/hyperlink" Target="#BOKF&#214;RING!A1"/><Relationship Id="rId2" Type="http://schemas.openxmlformats.org/officeDocument/2006/relationships/hyperlink" Target="#GRUNDUPPGIFTER!A1"/><Relationship Id="rId1" Type="http://schemas.openxmlformats.org/officeDocument/2006/relationships/hyperlink" Target="#GUIDER!A1"/><Relationship Id="rId5" Type="http://schemas.openxmlformats.org/officeDocument/2006/relationships/hyperlink" Target="#STATISTIK!A1"/><Relationship Id="rId4" Type="http://schemas.openxmlformats.org/officeDocument/2006/relationships/hyperlink" Target="#BOKSLUT!A1"/></Relationships>
</file>

<file path=xl/drawings/_rels/drawing5.xml.rels><?xml version="1.0" encoding="UTF-8" standalone="yes"?>
<Relationships xmlns="http://schemas.openxmlformats.org/package/2006/relationships"><Relationship Id="rId8" Type="http://schemas.openxmlformats.org/officeDocument/2006/relationships/hyperlink" Target="#BOKSLUT!A1"/><Relationship Id="rId3" Type="http://schemas.openxmlformats.org/officeDocument/2006/relationships/chart" Target="../charts/chart3.xml"/><Relationship Id="rId7" Type="http://schemas.openxmlformats.org/officeDocument/2006/relationships/hyperlink" Target="#BOKF&#214;RING!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GRUNDUPPGIFTER!A1"/><Relationship Id="rId5" Type="http://schemas.openxmlformats.org/officeDocument/2006/relationships/hyperlink" Target="#GUIDER!A1"/><Relationship Id="rId4" Type="http://schemas.openxmlformats.org/officeDocument/2006/relationships/chart" Target="../charts/chart4.xml"/><Relationship Id="rId9" Type="http://schemas.openxmlformats.org/officeDocument/2006/relationships/hyperlink" Target="#STATISTIK!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39</xdr:row>
      <xdr:rowOff>0</xdr:rowOff>
    </xdr:to>
    <xdr:sp macro="" textlink="">
      <xdr:nvSpPr>
        <xdr:cNvPr id="734" name="Rektangel 12">
          <a:extLst>
            <a:ext uri="{FF2B5EF4-FFF2-40B4-BE49-F238E27FC236}">
              <a16:creationId xmlns:a16="http://schemas.microsoft.com/office/drawing/2014/main" id="{C65A3D14-83EB-4610-9ABF-A01909BD536D}"/>
            </a:ext>
          </a:extLst>
        </xdr:cNvPr>
        <xdr:cNvSpPr/>
      </xdr:nvSpPr>
      <xdr:spPr>
        <a:xfrm>
          <a:off x="0" y="0"/>
          <a:ext cx="1936750" cy="7016750"/>
        </a:xfrm>
        <a:prstGeom prst="rect">
          <a:avLst/>
        </a:prstGeom>
        <a:gradFill>
          <a:gsLst>
            <a:gs pos="68000">
              <a:srgbClr val="CAE8BD"/>
            </a:gs>
            <a:gs pos="34950">
              <a:srgbClr val="DDF6D2"/>
            </a:gs>
            <a:gs pos="0">
              <a:srgbClr val="ECFAE5"/>
            </a:gs>
            <a:gs pos="100000">
              <a:srgbClr val="B0DB9C"/>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sv-SE" sz="1100"/>
        </a:p>
      </xdr:txBody>
    </xdr:sp>
    <xdr:clientData/>
  </xdr:twoCellAnchor>
  <xdr:twoCellAnchor>
    <xdr:from>
      <xdr:col>0</xdr:col>
      <xdr:colOff>180975</xdr:colOff>
      <xdr:row>4</xdr:row>
      <xdr:rowOff>123825</xdr:rowOff>
    </xdr:from>
    <xdr:to>
      <xdr:col>2</xdr:col>
      <xdr:colOff>581024</xdr:colOff>
      <xdr:row>7</xdr:row>
      <xdr:rowOff>133350</xdr:rowOff>
    </xdr:to>
    <xdr:sp macro="" textlink="">
      <xdr:nvSpPr>
        <xdr:cNvPr id="736" name="Rektangel: rundade hörn 2">
          <a:extLst>
            <a:ext uri="{FF2B5EF4-FFF2-40B4-BE49-F238E27FC236}">
              <a16:creationId xmlns:a16="http://schemas.microsoft.com/office/drawing/2014/main" id="{FEAD87E6-D706-4568-9F98-291F6FC652A5}"/>
            </a:ext>
          </a:extLst>
        </xdr:cNvPr>
        <xdr:cNvSpPr/>
      </xdr:nvSpPr>
      <xdr:spPr>
        <a:xfrm>
          <a:off x="180975" y="885825"/>
          <a:ext cx="1619249" cy="581025"/>
        </a:xfrm>
        <a:prstGeom prst="roundRect">
          <a:avLst/>
        </a:prstGeom>
        <a:solidFill>
          <a:srgbClr val="B0DB9C"/>
        </a:solidFill>
        <a:ln>
          <a:noFill/>
        </a:ln>
        <a:effectLst>
          <a:outerShdw blurRad="50800" dist="38100" dir="8100000" algn="t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xdr:col>
      <xdr:colOff>381634</xdr:colOff>
      <xdr:row>0</xdr:row>
      <xdr:rowOff>0</xdr:rowOff>
    </xdr:from>
    <xdr:to>
      <xdr:col>2</xdr:col>
      <xdr:colOff>645582</xdr:colOff>
      <xdr:row>39</xdr:row>
      <xdr:rowOff>0</xdr:rowOff>
    </xdr:to>
    <xdr:sp macro="" textlink="">
      <xdr:nvSpPr>
        <xdr:cNvPr id="695" name="Rektangel 3">
          <a:extLst>
            <a:ext uri="{FF2B5EF4-FFF2-40B4-BE49-F238E27FC236}">
              <a16:creationId xmlns:a16="http://schemas.microsoft.com/office/drawing/2014/main" id="{6AF8998A-085E-4B94-9BC2-47314701A6D7}"/>
            </a:ext>
          </a:extLst>
        </xdr:cNvPr>
        <xdr:cNvSpPr/>
      </xdr:nvSpPr>
      <xdr:spPr>
        <a:xfrm>
          <a:off x="1672801" y="0"/>
          <a:ext cx="263948" cy="7016750"/>
        </a:xfrm>
        <a:prstGeom prst="rect">
          <a:avLst/>
        </a:prstGeom>
        <a:solidFill>
          <a:srgbClr val="B0DB9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0</xdr:row>
      <xdr:rowOff>0</xdr:rowOff>
    </xdr:from>
    <xdr:to>
      <xdr:col>2</xdr:col>
      <xdr:colOff>447675</xdr:colOff>
      <xdr:row>4</xdr:row>
      <xdr:rowOff>47625</xdr:rowOff>
    </xdr:to>
    <xdr:sp macro="" textlink="">
      <xdr:nvSpPr>
        <xdr:cNvPr id="708" name="textruta 4">
          <a:extLst>
            <a:ext uri="{FF2B5EF4-FFF2-40B4-BE49-F238E27FC236}">
              <a16:creationId xmlns:a16="http://schemas.microsoft.com/office/drawing/2014/main" id="{7817BF70-B7F4-8CAB-8AC0-885DBC40BD83}"/>
            </a:ext>
          </a:extLst>
        </xdr:cNvPr>
        <xdr:cNvSpPr txBox="1"/>
      </xdr:nvSpPr>
      <xdr:spPr>
        <a:xfrm>
          <a:off x="0" y="0"/>
          <a:ext cx="1666875"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800" b="0" i="1">
              <a:solidFill>
                <a:schemeClr val="tx1">
                  <a:lumMod val="95000"/>
                  <a:lumOff val="5000"/>
                </a:schemeClr>
              </a:solidFill>
              <a:latin typeface="Book Antiqua" panose="02040602050305030304" pitchFamily="18" charset="0"/>
              <a:cs typeface="Arial" panose="020B0604020202020204" pitchFamily="34" charset="0"/>
            </a:rPr>
            <a:t>Elevkårens bokföring</a:t>
          </a:r>
        </a:p>
      </xdr:txBody>
    </xdr:sp>
    <xdr:clientData/>
  </xdr:twoCellAnchor>
  <xdr:twoCellAnchor>
    <xdr:from>
      <xdr:col>0</xdr:col>
      <xdr:colOff>0</xdr:colOff>
      <xdr:row>4</xdr:row>
      <xdr:rowOff>123825</xdr:rowOff>
    </xdr:from>
    <xdr:to>
      <xdr:col>2</xdr:col>
      <xdr:colOff>457201</xdr:colOff>
      <xdr:row>7</xdr:row>
      <xdr:rowOff>133350</xdr:rowOff>
    </xdr:to>
    <xdr:sp macro="" textlink="">
      <xdr:nvSpPr>
        <xdr:cNvPr id="749" name="textruta 5">
          <a:hlinkClick xmlns:r="http://schemas.openxmlformats.org/officeDocument/2006/relationships" r:id="rId1"/>
          <a:extLst>
            <a:ext uri="{FF2B5EF4-FFF2-40B4-BE49-F238E27FC236}">
              <a16:creationId xmlns:a16="http://schemas.microsoft.com/office/drawing/2014/main" id="{73FF4A4F-5915-4C9A-B475-E218F1CA8F43}"/>
            </a:ext>
          </a:extLst>
        </xdr:cNvPr>
        <xdr:cNvSpPr txBox="1"/>
      </xdr:nvSpPr>
      <xdr:spPr>
        <a:xfrm>
          <a:off x="0" y="885825"/>
          <a:ext cx="1676401"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1">
              <a:solidFill>
                <a:schemeClr val="tx1">
                  <a:lumMod val="95000"/>
                  <a:lumOff val="5000"/>
                </a:schemeClr>
              </a:solidFill>
              <a:latin typeface="+mj-lt"/>
              <a:cs typeface="Arial" panose="020B0604020202020204" pitchFamily="34" charset="0"/>
            </a:rPr>
            <a:t>Guider</a:t>
          </a:r>
        </a:p>
      </xdr:txBody>
    </xdr:sp>
    <xdr:clientData/>
  </xdr:twoCellAnchor>
  <xdr:twoCellAnchor>
    <xdr:from>
      <xdr:col>0</xdr:col>
      <xdr:colOff>0</xdr:colOff>
      <xdr:row>8</xdr:row>
      <xdr:rowOff>142875</xdr:rowOff>
    </xdr:from>
    <xdr:to>
      <xdr:col>2</xdr:col>
      <xdr:colOff>447675</xdr:colOff>
      <xdr:row>11</xdr:row>
      <xdr:rowOff>133350</xdr:rowOff>
    </xdr:to>
    <xdr:sp macro="" textlink="">
      <xdr:nvSpPr>
        <xdr:cNvPr id="742" name="textruta 7">
          <a:hlinkClick xmlns:r="http://schemas.openxmlformats.org/officeDocument/2006/relationships" r:id="rId2"/>
          <a:extLst>
            <a:ext uri="{FF2B5EF4-FFF2-40B4-BE49-F238E27FC236}">
              <a16:creationId xmlns:a16="http://schemas.microsoft.com/office/drawing/2014/main" id="{4A71736E-D188-4D43-AA0C-D78D9D87FFDC}"/>
            </a:ext>
          </a:extLst>
        </xdr:cNvPr>
        <xdr:cNvSpPr txBox="1"/>
      </xdr:nvSpPr>
      <xdr:spPr>
        <a:xfrm>
          <a:off x="0" y="1666875"/>
          <a:ext cx="1666875"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Grunduppgifter</a:t>
          </a:r>
          <a:endParaRPr lang="sv-SE" sz="1800" b="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0</xdr:colOff>
      <xdr:row>12</xdr:row>
      <xdr:rowOff>123825</xdr:rowOff>
    </xdr:from>
    <xdr:to>
      <xdr:col>2</xdr:col>
      <xdr:colOff>457202</xdr:colOff>
      <xdr:row>15</xdr:row>
      <xdr:rowOff>114300</xdr:rowOff>
    </xdr:to>
    <xdr:sp macro="" textlink="">
      <xdr:nvSpPr>
        <xdr:cNvPr id="743" name="textruta 8">
          <a:hlinkClick xmlns:r="http://schemas.openxmlformats.org/officeDocument/2006/relationships" r:id="rId3"/>
          <a:extLst>
            <a:ext uri="{FF2B5EF4-FFF2-40B4-BE49-F238E27FC236}">
              <a16:creationId xmlns:a16="http://schemas.microsoft.com/office/drawing/2014/main" id="{C0F3605B-3938-4FE5-8848-3ED442C2FE81}"/>
            </a:ext>
          </a:extLst>
        </xdr:cNvPr>
        <xdr:cNvSpPr txBox="1"/>
      </xdr:nvSpPr>
      <xdr:spPr>
        <a:xfrm>
          <a:off x="0" y="2409825"/>
          <a:ext cx="1676402"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Bokföring</a:t>
          </a:r>
          <a:endParaRPr lang="sv-SE" sz="1800" b="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9525</xdr:colOff>
      <xdr:row>16</xdr:row>
      <xdr:rowOff>123825</xdr:rowOff>
    </xdr:from>
    <xdr:to>
      <xdr:col>2</xdr:col>
      <xdr:colOff>457200</xdr:colOff>
      <xdr:row>19</xdr:row>
      <xdr:rowOff>114300</xdr:rowOff>
    </xdr:to>
    <xdr:sp macro="" textlink="">
      <xdr:nvSpPr>
        <xdr:cNvPr id="744" name="textruta 9">
          <a:hlinkClick xmlns:r="http://schemas.openxmlformats.org/officeDocument/2006/relationships" r:id="rId4"/>
          <a:extLst>
            <a:ext uri="{FF2B5EF4-FFF2-40B4-BE49-F238E27FC236}">
              <a16:creationId xmlns:a16="http://schemas.microsoft.com/office/drawing/2014/main" id="{235D8B8E-73FC-42B1-A511-1CC74D50C641}"/>
            </a:ext>
          </a:extLst>
        </xdr:cNvPr>
        <xdr:cNvSpPr txBox="1"/>
      </xdr:nvSpPr>
      <xdr:spPr>
        <a:xfrm>
          <a:off x="9525" y="3171825"/>
          <a:ext cx="1666875"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Bokslut</a:t>
          </a:r>
        </a:p>
      </xdr:txBody>
    </xdr:sp>
    <xdr:clientData/>
  </xdr:twoCellAnchor>
  <xdr:twoCellAnchor>
    <xdr:from>
      <xdr:col>0</xdr:col>
      <xdr:colOff>9525</xdr:colOff>
      <xdr:row>20</xdr:row>
      <xdr:rowOff>133350</xdr:rowOff>
    </xdr:from>
    <xdr:to>
      <xdr:col>2</xdr:col>
      <xdr:colOff>457201</xdr:colOff>
      <xdr:row>23</xdr:row>
      <xdr:rowOff>123825</xdr:rowOff>
    </xdr:to>
    <xdr:sp macro="" textlink="">
      <xdr:nvSpPr>
        <xdr:cNvPr id="745" name="textruta 10">
          <a:hlinkClick xmlns:r="http://schemas.openxmlformats.org/officeDocument/2006/relationships" r:id="rId5"/>
          <a:extLst>
            <a:ext uri="{FF2B5EF4-FFF2-40B4-BE49-F238E27FC236}">
              <a16:creationId xmlns:a16="http://schemas.microsoft.com/office/drawing/2014/main" id="{FE32149D-365B-4BB1-B3DE-5C1413ADB5F2}"/>
            </a:ext>
          </a:extLst>
        </xdr:cNvPr>
        <xdr:cNvSpPr txBox="1"/>
      </xdr:nvSpPr>
      <xdr:spPr>
        <a:xfrm>
          <a:off x="9525" y="3943350"/>
          <a:ext cx="1666876"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Statistik</a:t>
          </a:r>
        </a:p>
      </xdr:txBody>
    </xdr:sp>
    <xdr:clientData/>
  </xdr:twoCellAnchor>
  <xdr:twoCellAnchor>
    <xdr:from>
      <xdr:col>0</xdr:col>
      <xdr:colOff>8890</xdr:colOff>
      <xdr:row>38</xdr:row>
      <xdr:rowOff>143510</xdr:rowOff>
    </xdr:from>
    <xdr:to>
      <xdr:col>3</xdr:col>
      <xdr:colOff>0</xdr:colOff>
      <xdr:row>132</xdr:row>
      <xdr:rowOff>0</xdr:rowOff>
    </xdr:to>
    <xdr:sp macro="" textlink="">
      <xdr:nvSpPr>
        <xdr:cNvPr id="5" name="Rektangel 15">
          <a:extLst>
            <a:ext uri="{FF2B5EF4-FFF2-40B4-BE49-F238E27FC236}">
              <a16:creationId xmlns:a16="http://schemas.microsoft.com/office/drawing/2014/main" id="{BF77A45D-0CFE-30C4-3F1B-EFD1951CEB3B}"/>
            </a:ext>
          </a:extLst>
        </xdr:cNvPr>
        <xdr:cNvSpPr/>
      </xdr:nvSpPr>
      <xdr:spPr>
        <a:xfrm>
          <a:off x="8890" y="6980343"/>
          <a:ext cx="1927860" cy="18567824"/>
        </a:xfrm>
        <a:prstGeom prst="rect">
          <a:avLst/>
        </a:prstGeom>
        <a:solidFill>
          <a:srgbClr val="B0DB9C"/>
        </a:solidFill>
        <a:ln>
          <a:solidFill>
            <a:srgbClr val="B0DB9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9</xdr:col>
      <xdr:colOff>275167</xdr:colOff>
      <xdr:row>7</xdr:row>
      <xdr:rowOff>45148</xdr:rowOff>
    </xdr:from>
    <xdr:to>
      <xdr:col>15</xdr:col>
      <xdr:colOff>316442</xdr:colOff>
      <xdr:row>13</xdr:row>
      <xdr:rowOff>344</xdr:rowOff>
    </xdr:to>
    <xdr:sp macro="" textlink="">
      <xdr:nvSpPr>
        <xdr:cNvPr id="642" name="Rektangel: rundade hörn 13">
          <a:extLst>
            <a:ext uri="{FF2B5EF4-FFF2-40B4-BE49-F238E27FC236}">
              <a16:creationId xmlns:a16="http://schemas.microsoft.com/office/drawing/2014/main" id="{B646C292-6ED3-4B14-BDD0-8F701CD19BEE}"/>
            </a:ext>
          </a:extLst>
        </xdr:cNvPr>
        <xdr:cNvSpPr/>
      </xdr:nvSpPr>
      <xdr:spPr>
        <a:xfrm>
          <a:off x="5894917" y="1304565"/>
          <a:ext cx="3734858" cy="1034696"/>
        </a:xfrm>
        <a:prstGeom prst="roundRect">
          <a:avLst>
            <a:gd name="adj" fmla="val 3518"/>
          </a:avLst>
        </a:prstGeom>
        <a:solidFill>
          <a:srgbClr val="FFFFFF"/>
        </a:solidFill>
        <a:ln w="28575" cap="flat" cmpd="sng" algn="ctr">
          <a:solidFill>
            <a:schemeClr val="accent2">
              <a:lumMod val="50000"/>
            </a:schemeClr>
          </a:solidFill>
          <a:prstDash val="solid"/>
          <a:miter lim="800000"/>
          <a:extLst>
            <a:ext uri="{C807C97D-BFC1-408E-A445-0C87EB9F89A2}">
              <ask:lineSketchStyleProps xmlns:ask="http://schemas.microsoft.com/office/drawing/2018/sketchyshapes" sd="3420843494">
                <a:custGeom>
                  <a:avLst/>
                  <a:gdLst>
                    <a:gd name="connsiteX0" fmla="*/ 0 w 3190875"/>
                    <a:gd name="connsiteY0" fmla="*/ 41271 h 2590800"/>
                    <a:gd name="connsiteX1" fmla="*/ 41271 w 3190875"/>
                    <a:gd name="connsiteY1" fmla="*/ 0 h 2590800"/>
                    <a:gd name="connsiteX2" fmla="*/ 528243 w 3190875"/>
                    <a:gd name="connsiteY2" fmla="*/ 0 h 2590800"/>
                    <a:gd name="connsiteX3" fmla="*/ 984132 w 3190875"/>
                    <a:gd name="connsiteY3" fmla="*/ 0 h 2590800"/>
                    <a:gd name="connsiteX4" fmla="*/ 1408938 w 3190875"/>
                    <a:gd name="connsiteY4" fmla="*/ 0 h 2590800"/>
                    <a:gd name="connsiteX5" fmla="*/ 1895910 w 3190875"/>
                    <a:gd name="connsiteY5" fmla="*/ 0 h 2590800"/>
                    <a:gd name="connsiteX6" fmla="*/ 2413965 w 3190875"/>
                    <a:gd name="connsiteY6" fmla="*/ 0 h 2590800"/>
                    <a:gd name="connsiteX7" fmla="*/ 3149604 w 3190875"/>
                    <a:gd name="connsiteY7" fmla="*/ 0 h 2590800"/>
                    <a:gd name="connsiteX8" fmla="*/ 3190875 w 3190875"/>
                    <a:gd name="connsiteY8" fmla="*/ 41271 h 2590800"/>
                    <a:gd name="connsiteX9" fmla="*/ 3190875 w 3190875"/>
                    <a:gd name="connsiteY9" fmla="*/ 568005 h 2590800"/>
                    <a:gd name="connsiteX10" fmla="*/ 3190875 w 3190875"/>
                    <a:gd name="connsiteY10" fmla="*/ 1069657 h 2590800"/>
                    <a:gd name="connsiteX11" fmla="*/ 3190875 w 3190875"/>
                    <a:gd name="connsiteY11" fmla="*/ 1596391 h 2590800"/>
                    <a:gd name="connsiteX12" fmla="*/ 3190875 w 3190875"/>
                    <a:gd name="connsiteY12" fmla="*/ 2098043 h 2590800"/>
                    <a:gd name="connsiteX13" fmla="*/ 3190875 w 3190875"/>
                    <a:gd name="connsiteY13" fmla="*/ 2549529 h 2590800"/>
                    <a:gd name="connsiteX14" fmla="*/ 3149604 w 3190875"/>
                    <a:gd name="connsiteY14" fmla="*/ 2590800 h 2590800"/>
                    <a:gd name="connsiteX15" fmla="*/ 2569382 w 3190875"/>
                    <a:gd name="connsiteY15" fmla="*/ 2590800 h 2590800"/>
                    <a:gd name="connsiteX16" fmla="*/ 1989160 w 3190875"/>
                    <a:gd name="connsiteY16" fmla="*/ 2590800 h 2590800"/>
                    <a:gd name="connsiteX17" fmla="*/ 1408938 w 3190875"/>
                    <a:gd name="connsiteY17" fmla="*/ 2590800 h 2590800"/>
                    <a:gd name="connsiteX18" fmla="*/ 984132 w 3190875"/>
                    <a:gd name="connsiteY18" fmla="*/ 2590800 h 2590800"/>
                    <a:gd name="connsiteX19" fmla="*/ 41271 w 3190875"/>
                    <a:gd name="connsiteY19" fmla="*/ 2590800 h 2590800"/>
                    <a:gd name="connsiteX20" fmla="*/ 0 w 3190875"/>
                    <a:gd name="connsiteY20" fmla="*/ 2549529 h 2590800"/>
                    <a:gd name="connsiteX21" fmla="*/ 0 w 3190875"/>
                    <a:gd name="connsiteY21" fmla="*/ 2022795 h 2590800"/>
                    <a:gd name="connsiteX22" fmla="*/ 0 w 3190875"/>
                    <a:gd name="connsiteY22" fmla="*/ 1571308 h 2590800"/>
                    <a:gd name="connsiteX23" fmla="*/ 0 w 3190875"/>
                    <a:gd name="connsiteY23" fmla="*/ 1119822 h 2590800"/>
                    <a:gd name="connsiteX24" fmla="*/ 0 w 3190875"/>
                    <a:gd name="connsiteY24" fmla="*/ 568005 h 2590800"/>
                    <a:gd name="connsiteX25" fmla="*/ 0 w 3190875"/>
                    <a:gd name="connsiteY25" fmla="*/ 41271 h 259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190875" h="2590800" extrusionOk="0">
                      <a:moveTo>
                        <a:pt x="0" y="41271"/>
                      </a:moveTo>
                      <a:cubicBezTo>
                        <a:pt x="-737" y="22427"/>
                        <a:pt x="21512" y="3664"/>
                        <a:pt x="41271" y="0"/>
                      </a:cubicBezTo>
                      <a:cubicBezTo>
                        <a:pt x="250045" y="-18863"/>
                        <a:pt x="353209" y="27395"/>
                        <a:pt x="528243" y="0"/>
                      </a:cubicBezTo>
                      <a:cubicBezTo>
                        <a:pt x="703277" y="-27395"/>
                        <a:pt x="837708" y="24205"/>
                        <a:pt x="984132" y="0"/>
                      </a:cubicBezTo>
                      <a:cubicBezTo>
                        <a:pt x="1130556" y="-24205"/>
                        <a:pt x="1296993" y="11920"/>
                        <a:pt x="1408938" y="0"/>
                      </a:cubicBezTo>
                      <a:cubicBezTo>
                        <a:pt x="1520883" y="-11920"/>
                        <a:pt x="1705369" y="33223"/>
                        <a:pt x="1895910" y="0"/>
                      </a:cubicBezTo>
                      <a:cubicBezTo>
                        <a:pt x="2086451" y="-33223"/>
                        <a:pt x="2213790" y="30549"/>
                        <a:pt x="2413965" y="0"/>
                      </a:cubicBezTo>
                      <a:cubicBezTo>
                        <a:pt x="2614141" y="-30549"/>
                        <a:pt x="2972296" y="65946"/>
                        <a:pt x="3149604" y="0"/>
                      </a:cubicBezTo>
                      <a:cubicBezTo>
                        <a:pt x="3173064" y="222"/>
                        <a:pt x="3192561" y="22661"/>
                        <a:pt x="3190875" y="41271"/>
                      </a:cubicBezTo>
                      <a:cubicBezTo>
                        <a:pt x="3235914" y="225835"/>
                        <a:pt x="3164760" y="344743"/>
                        <a:pt x="3190875" y="568005"/>
                      </a:cubicBezTo>
                      <a:cubicBezTo>
                        <a:pt x="3216990" y="791267"/>
                        <a:pt x="3137733" y="933337"/>
                        <a:pt x="3190875" y="1069657"/>
                      </a:cubicBezTo>
                      <a:cubicBezTo>
                        <a:pt x="3244017" y="1205977"/>
                        <a:pt x="3150075" y="1486608"/>
                        <a:pt x="3190875" y="1596391"/>
                      </a:cubicBezTo>
                      <a:cubicBezTo>
                        <a:pt x="3231675" y="1706174"/>
                        <a:pt x="3160140" y="1958783"/>
                        <a:pt x="3190875" y="2098043"/>
                      </a:cubicBezTo>
                      <a:cubicBezTo>
                        <a:pt x="3221610" y="2237303"/>
                        <a:pt x="3157488" y="2373215"/>
                        <a:pt x="3190875" y="2549529"/>
                      </a:cubicBezTo>
                      <a:cubicBezTo>
                        <a:pt x="3188612" y="2570954"/>
                        <a:pt x="3174771" y="2594882"/>
                        <a:pt x="3149604" y="2590800"/>
                      </a:cubicBezTo>
                      <a:cubicBezTo>
                        <a:pt x="2916556" y="2625799"/>
                        <a:pt x="2758275" y="2570016"/>
                        <a:pt x="2569382" y="2590800"/>
                      </a:cubicBezTo>
                      <a:cubicBezTo>
                        <a:pt x="2380489" y="2611584"/>
                        <a:pt x="2176159" y="2551146"/>
                        <a:pt x="1989160" y="2590800"/>
                      </a:cubicBezTo>
                      <a:cubicBezTo>
                        <a:pt x="1802161" y="2630454"/>
                        <a:pt x="1632886" y="2529571"/>
                        <a:pt x="1408938" y="2590800"/>
                      </a:cubicBezTo>
                      <a:cubicBezTo>
                        <a:pt x="1184990" y="2652029"/>
                        <a:pt x="1103329" y="2558820"/>
                        <a:pt x="984132" y="2590800"/>
                      </a:cubicBezTo>
                      <a:cubicBezTo>
                        <a:pt x="864935" y="2622780"/>
                        <a:pt x="361857" y="2576952"/>
                        <a:pt x="41271" y="2590800"/>
                      </a:cubicBezTo>
                      <a:cubicBezTo>
                        <a:pt x="18704" y="2587462"/>
                        <a:pt x="-171" y="2570993"/>
                        <a:pt x="0" y="2549529"/>
                      </a:cubicBezTo>
                      <a:cubicBezTo>
                        <a:pt x="-28340" y="2376401"/>
                        <a:pt x="10662" y="2130631"/>
                        <a:pt x="0" y="2022795"/>
                      </a:cubicBezTo>
                      <a:cubicBezTo>
                        <a:pt x="-10662" y="1914959"/>
                        <a:pt x="46082" y="1681243"/>
                        <a:pt x="0" y="1571308"/>
                      </a:cubicBezTo>
                      <a:cubicBezTo>
                        <a:pt x="-46082" y="1461373"/>
                        <a:pt x="18250" y="1325080"/>
                        <a:pt x="0" y="1119822"/>
                      </a:cubicBezTo>
                      <a:cubicBezTo>
                        <a:pt x="-18250" y="914564"/>
                        <a:pt x="2203" y="685765"/>
                        <a:pt x="0" y="568005"/>
                      </a:cubicBezTo>
                      <a:cubicBezTo>
                        <a:pt x="-2203" y="450245"/>
                        <a:pt x="59091" y="225102"/>
                        <a:pt x="0" y="41271"/>
                      </a:cubicBezTo>
                      <a:close/>
                    </a:path>
                  </a:pathLst>
                </a:custGeom>
                <ask:type>
                  <ask:lineSketchNone/>
                </ask:type>
              </ask:lineSketchStyleProps>
            </a:ext>
          </a:extLs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sv-SE" sz="1500" b="1" i="0" u="none" strike="noStrike" kern="0" cap="none" spc="0" normalizeH="0" baseline="0" noProof="0">
              <a:ln>
                <a:noFill/>
              </a:ln>
              <a:solidFill>
                <a:srgbClr val="000000"/>
              </a:solidFill>
              <a:effectLst/>
              <a:uLnTx/>
              <a:uFillTx/>
              <a:latin typeface="Aptos Narrow"/>
            </a:rPr>
            <a:t>FÖRSTA GÅNGEN DU ÖPPNAR MALLEN:</a:t>
          </a:r>
          <a:endParaRPr kumimoji="0" lang="sv-SE" sz="1100" b="0" i="0" u="none" strike="noStrike" kern="0" cap="none" spc="0" normalizeH="0" baseline="0" noProof="0">
            <a:ln>
              <a:noFill/>
            </a:ln>
            <a:solidFill>
              <a:srgbClr val="000000"/>
            </a:solidFill>
            <a:effectLst/>
            <a:uLnTx/>
            <a:uFillTx/>
            <a:latin typeface="Aptos Narrow"/>
          </a:endParaRPr>
        </a:p>
        <a:p>
          <a:pPr algn="ctr"/>
          <a:endParaRPr kumimoji="0" lang="sv-SE" sz="1100" b="0" i="0" u="none" strike="noStrike" kern="0" cap="none" spc="0" normalizeH="0" baseline="0" noProof="0">
            <a:ln>
              <a:noFill/>
            </a:ln>
            <a:solidFill>
              <a:srgbClr val="000000"/>
            </a:solidFill>
            <a:effectLst/>
            <a:uLnTx/>
            <a:uFillTx/>
            <a:latin typeface="Aptos Narrow"/>
          </a:endParaRPr>
        </a:p>
        <a:p>
          <a:pPr algn="l"/>
          <a:r>
            <a:rPr kumimoji="0" lang="sv-SE" sz="1100" b="1" i="0" u="none" strike="noStrike" kern="0" cap="none" spc="0" normalizeH="0" baseline="0" noProof="0">
              <a:ln>
                <a:noFill/>
              </a:ln>
              <a:solidFill>
                <a:srgbClr val="000000"/>
              </a:solidFill>
              <a:effectLst/>
              <a:uLnTx/>
              <a:uFillTx/>
              <a:latin typeface="Aptos Narrow"/>
            </a:rPr>
            <a:t>1.</a:t>
          </a:r>
          <a:r>
            <a:rPr kumimoji="0" lang="sv-SE" sz="1100" b="0" i="0" u="none" strike="noStrike" kern="0" cap="none" spc="0" normalizeH="0" baseline="0" noProof="0">
              <a:ln>
                <a:noFill/>
              </a:ln>
              <a:solidFill>
                <a:srgbClr val="000000"/>
              </a:solidFill>
              <a:effectLst/>
              <a:uLnTx/>
              <a:uFillTx/>
              <a:latin typeface="Aptos Narrow"/>
            </a:rPr>
            <a:t> Öppna bladet “GRUNDUPPGIFTER” i menyn till vänster.</a:t>
          </a:r>
        </a:p>
        <a:p>
          <a:pPr algn="l"/>
          <a:r>
            <a:rPr kumimoji="0" lang="sv-SE" sz="1100" b="1" i="0" u="none" strike="noStrike" kern="0" cap="none" spc="0" normalizeH="0" baseline="0" noProof="0">
              <a:ln>
                <a:noFill/>
              </a:ln>
              <a:solidFill>
                <a:srgbClr val="000000"/>
              </a:solidFill>
              <a:effectLst/>
              <a:uLnTx/>
              <a:uFillTx/>
              <a:latin typeface="Aptos Narrow"/>
            </a:rPr>
            <a:t>2.</a:t>
          </a:r>
          <a:r>
            <a:rPr kumimoji="0" lang="sv-SE" sz="1100" b="0" i="0" u="none" strike="noStrike" kern="0" cap="none" spc="0" normalizeH="0" baseline="0" noProof="0">
              <a:ln>
                <a:noFill/>
              </a:ln>
              <a:solidFill>
                <a:srgbClr val="000000"/>
              </a:solidFill>
              <a:effectLst/>
              <a:uLnTx/>
              <a:uFillTx/>
              <a:latin typeface="Aptos Narrow"/>
            </a:rPr>
            <a:t> Följ guiden på bladet.</a:t>
          </a:r>
          <a:endParaRPr kumimoji="0" lang="sv-SE" sz="1100" b="0" i="0" u="none" strike="noStrike" kern="0" cap="none" spc="20" normalizeH="0" baseline="0" noProof="0">
            <a:ln>
              <a:noFill/>
            </a:ln>
            <a:solidFill>
              <a:srgbClr val="000000"/>
            </a:solidFill>
            <a:effectLst/>
            <a:uLnTx/>
            <a:uFillTx/>
            <a:latin typeface="Aptos Narrow"/>
          </a:endParaRPr>
        </a:p>
      </xdr:txBody>
    </xdr:sp>
    <xdr:clientData/>
  </xdr:twoCellAnchor>
  <xdr:twoCellAnchor>
    <xdr:from>
      <xdr:col>12</xdr:col>
      <xdr:colOff>314392</xdr:colOff>
      <xdr:row>14</xdr:row>
      <xdr:rowOff>61375</xdr:rowOff>
    </xdr:from>
    <xdr:to>
      <xdr:col>20</xdr:col>
      <xdr:colOff>324554</xdr:colOff>
      <xdr:row>42</xdr:row>
      <xdr:rowOff>175322</xdr:rowOff>
    </xdr:to>
    <xdr:sp macro="" textlink="">
      <xdr:nvSpPr>
        <xdr:cNvPr id="53" name="Rektangel: rundade hörn 13">
          <a:extLst>
            <a:ext uri="{FF2B5EF4-FFF2-40B4-BE49-F238E27FC236}">
              <a16:creationId xmlns:a16="http://schemas.microsoft.com/office/drawing/2014/main" id="{E9ED29B4-0B1D-496E-8FC2-E9F4CE3A3525}"/>
            </a:ext>
          </a:extLst>
        </xdr:cNvPr>
        <xdr:cNvSpPr/>
      </xdr:nvSpPr>
      <xdr:spPr>
        <a:xfrm>
          <a:off x="7775642" y="2580208"/>
          <a:ext cx="4931412" cy="5151614"/>
        </a:xfrm>
        <a:prstGeom prst="roundRect">
          <a:avLst>
            <a:gd name="adj" fmla="val 1593"/>
          </a:avLst>
        </a:prstGeom>
        <a:solidFill>
          <a:srgbClr val="FFFFFF"/>
        </a:solidFill>
        <a:ln w="28575" cap="flat" cmpd="sng" algn="ctr">
          <a:solidFill>
            <a:schemeClr val="accent6">
              <a:lumMod val="75000"/>
            </a:schemeClr>
          </a:solidFill>
          <a:prstDash val="solid"/>
          <a:miter lim="800000"/>
          <a:extLst>
            <a:ext uri="{C807C97D-BFC1-408E-A445-0C87EB9F89A2}">
              <ask:lineSketchStyleProps xmlns:ask="http://schemas.microsoft.com/office/drawing/2018/sketchyshapes" sd="3420843494">
                <a:custGeom>
                  <a:avLst/>
                  <a:gdLst>
                    <a:gd name="connsiteX0" fmla="*/ 0 w 3190875"/>
                    <a:gd name="connsiteY0" fmla="*/ 41271 h 2590800"/>
                    <a:gd name="connsiteX1" fmla="*/ 41271 w 3190875"/>
                    <a:gd name="connsiteY1" fmla="*/ 0 h 2590800"/>
                    <a:gd name="connsiteX2" fmla="*/ 528243 w 3190875"/>
                    <a:gd name="connsiteY2" fmla="*/ 0 h 2590800"/>
                    <a:gd name="connsiteX3" fmla="*/ 984132 w 3190875"/>
                    <a:gd name="connsiteY3" fmla="*/ 0 h 2590800"/>
                    <a:gd name="connsiteX4" fmla="*/ 1408938 w 3190875"/>
                    <a:gd name="connsiteY4" fmla="*/ 0 h 2590800"/>
                    <a:gd name="connsiteX5" fmla="*/ 1895910 w 3190875"/>
                    <a:gd name="connsiteY5" fmla="*/ 0 h 2590800"/>
                    <a:gd name="connsiteX6" fmla="*/ 2413965 w 3190875"/>
                    <a:gd name="connsiteY6" fmla="*/ 0 h 2590800"/>
                    <a:gd name="connsiteX7" fmla="*/ 3149604 w 3190875"/>
                    <a:gd name="connsiteY7" fmla="*/ 0 h 2590800"/>
                    <a:gd name="connsiteX8" fmla="*/ 3190875 w 3190875"/>
                    <a:gd name="connsiteY8" fmla="*/ 41271 h 2590800"/>
                    <a:gd name="connsiteX9" fmla="*/ 3190875 w 3190875"/>
                    <a:gd name="connsiteY9" fmla="*/ 568005 h 2590800"/>
                    <a:gd name="connsiteX10" fmla="*/ 3190875 w 3190875"/>
                    <a:gd name="connsiteY10" fmla="*/ 1069657 h 2590800"/>
                    <a:gd name="connsiteX11" fmla="*/ 3190875 w 3190875"/>
                    <a:gd name="connsiteY11" fmla="*/ 1596391 h 2590800"/>
                    <a:gd name="connsiteX12" fmla="*/ 3190875 w 3190875"/>
                    <a:gd name="connsiteY12" fmla="*/ 2098043 h 2590800"/>
                    <a:gd name="connsiteX13" fmla="*/ 3190875 w 3190875"/>
                    <a:gd name="connsiteY13" fmla="*/ 2549529 h 2590800"/>
                    <a:gd name="connsiteX14" fmla="*/ 3149604 w 3190875"/>
                    <a:gd name="connsiteY14" fmla="*/ 2590800 h 2590800"/>
                    <a:gd name="connsiteX15" fmla="*/ 2569382 w 3190875"/>
                    <a:gd name="connsiteY15" fmla="*/ 2590800 h 2590800"/>
                    <a:gd name="connsiteX16" fmla="*/ 1989160 w 3190875"/>
                    <a:gd name="connsiteY16" fmla="*/ 2590800 h 2590800"/>
                    <a:gd name="connsiteX17" fmla="*/ 1408938 w 3190875"/>
                    <a:gd name="connsiteY17" fmla="*/ 2590800 h 2590800"/>
                    <a:gd name="connsiteX18" fmla="*/ 984132 w 3190875"/>
                    <a:gd name="connsiteY18" fmla="*/ 2590800 h 2590800"/>
                    <a:gd name="connsiteX19" fmla="*/ 41271 w 3190875"/>
                    <a:gd name="connsiteY19" fmla="*/ 2590800 h 2590800"/>
                    <a:gd name="connsiteX20" fmla="*/ 0 w 3190875"/>
                    <a:gd name="connsiteY20" fmla="*/ 2549529 h 2590800"/>
                    <a:gd name="connsiteX21" fmla="*/ 0 w 3190875"/>
                    <a:gd name="connsiteY21" fmla="*/ 2022795 h 2590800"/>
                    <a:gd name="connsiteX22" fmla="*/ 0 w 3190875"/>
                    <a:gd name="connsiteY22" fmla="*/ 1571308 h 2590800"/>
                    <a:gd name="connsiteX23" fmla="*/ 0 w 3190875"/>
                    <a:gd name="connsiteY23" fmla="*/ 1119822 h 2590800"/>
                    <a:gd name="connsiteX24" fmla="*/ 0 w 3190875"/>
                    <a:gd name="connsiteY24" fmla="*/ 568005 h 2590800"/>
                    <a:gd name="connsiteX25" fmla="*/ 0 w 3190875"/>
                    <a:gd name="connsiteY25" fmla="*/ 41271 h 259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190875" h="2590800" extrusionOk="0">
                      <a:moveTo>
                        <a:pt x="0" y="41271"/>
                      </a:moveTo>
                      <a:cubicBezTo>
                        <a:pt x="-737" y="22427"/>
                        <a:pt x="21512" y="3664"/>
                        <a:pt x="41271" y="0"/>
                      </a:cubicBezTo>
                      <a:cubicBezTo>
                        <a:pt x="250045" y="-18863"/>
                        <a:pt x="353209" y="27395"/>
                        <a:pt x="528243" y="0"/>
                      </a:cubicBezTo>
                      <a:cubicBezTo>
                        <a:pt x="703277" y="-27395"/>
                        <a:pt x="837708" y="24205"/>
                        <a:pt x="984132" y="0"/>
                      </a:cubicBezTo>
                      <a:cubicBezTo>
                        <a:pt x="1130556" y="-24205"/>
                        <a:pt x="1296993" y="11920"/>
                        <a:pt x="1408938" y="0"/>
                      </a:cubicBezTo>
                      <a:cubicBezTo>
                        <a:pt x="1520883" y="-11920"/>
                        <a:pt x="1705369" y="33223"/>
                        <a:pt x="1895910" y="0"/>
                      </a:cubicBezTo>
                      <a:cubicBezTo>
                        <a:pt x="2086451" y="-33223"/>
                        <a:pt x="2213790" y="30549"/>
                        <a:pt x="2413965" y="0"/>
                      </a:cubicBezTo>
                      <a:cubicBezTo>
                        <a:pt x="2614141" y="-30549"/>
                        <a:pt x="2972296" y="65946"/>
                        <a:pt x="3149604" y="0"/>
                      </a:cubicBezTo>
                      <a:cubicBezTo>
                        <a:pt x="3173064" y="222"/>
                        <a:pt x="3192561" y="22661"/>
                        <a:pt x="3190875" y="41271"/>
                      </a:cubicBezTo>
                      <a:cubicBezTo>
                        <a:pt x="3235914" y="225835"/>
                        <a:pt x="3164760" y="344743"/>
                        <a:pt x="3190875" y="568005"/>
                      </a:cubicBezTo>
                      <a:cubicBezTo>
                        <a:pt x="3216990" y="791267"/>
                        <a:pt x="3137733" y="933337"/>
                        <a:pt x="3190875" y="1069657"/>
                      </a:cubicBezTo>
                      <a:cubicBezTo>
                        <a:pt x="3244017" y="1205977"/>
                        <a:pt x="3150075" y="1486608"/>
                        <a:pt x="3190875" y="1596391"/>
                      </a:cubicBezTo>
                      <a:cubicBezTo>
                        <a:pt x="3231675" y="1706174"/>
                        <a:pt x="3160140" y="1958783"/>
                        <a:pt x="3190875" y="2098043"/>
                      </a:cubicBezTo>
                      <a:cubicBezTo>
                        <a:pt x="3221610" y="2237303"/>
                        <a:pt x="3157488" y="2373215"/>
                        <a:pt x="3190875" y="2549529"/>
                      </a:cubicBezTo>
                      <a:cubicBezTo>
                        <a:pt x="3188612" y="2570954"/>
                        <a:pt x="3174771" y="2594882"/>
                        <a:pt x="3149604" y="2590800"/>
                      </a:cubicBezTo>
                      <a:cubicBezTo>
                        <a:pt x="2916556" y="2625799"/>
                        <a:pt x="2758275" y="2570016"/>
                        <a:pt x="2569382" y="2590800"/>
                      </a:cubicBezTo>
                      <a:cubicBezTo>
                        <a:pt x="2380489" y="2611584"/>
                        <a:pt x="2176159" y="2551146"/>
                        <a:pt x="1989160" y="2590800"/>
                      </a:cubicBezTo>
                      <a:cubicBezTo>
                        <a:pt x="1802161" y="2630454"/>
                        <a:pt x="1632886" y="2529571"/>
                        <a:pt x="1408938" y="2590800"/>
                      </a:cubicBezTo>
                      <a:cubicBezTo>
                        <a:pt x="1184990" y="2652029"/>
                        <a:pt x="1103329" y="2558820"/>
                        <a:pt x="984132" y="2590800"/>
                      </a:cubicBezTo>
                      <a:cubicBezTo>
                        <a:pt x="864935" y="2622780"/>
                        <a:pt x="361857" y="2576952"/>
                        <a:pt x="41271" y="2590800"/>
                      </a:cubicBezTo>
                      <a:cubicBezTo>
                        <a:pt x="18704" y="2587462"/>
                        <a:pt x="-171" y="2570993"/>
                        <a:pt x="0" y="2549529"/>
                      </a:cubicBezTo>
                      <a:cubicBezTo>
                        <a:pt x="-28340" y="2376401"/>
                        <a:pt x="10662" y="2130631"/>
                        <a:pt x="0" y="2022795"/>
                      </a:cubicBezTo>
                      <a:cubicBezTo>
                        <a:pt x="-10662" y="1914959"/>
                        <a:pt x="46082" y="1681243"/>
                        <a:pt x="0" y="1571308"/>
                      </a:cubicBezTo>
                      <a:cubicBezTo>
                        <a:pt x="-46082" y="1461373"/>
                        <a:pt x="18250" y="1325080"/>
                        <a:pt x="0" y="1119822"/>
                      </a:cubicBezTo>
                      <a:cubicBezTo>
                        <a:pt x="-18250" y="914564"/>
                        <a:pt x="2203" y="685765"/>
                        <a:pt x="0" y="568005"/>
                      </a:cubicBezTo>
                      <a:cubicBezTo>
                        <a:pt x="-2203" y="450245"/>
                        <a:pt x="59091" y="225102"/>
                        <a:pt x="0" y="41271"/>
                      </a:cubicBezTo>
                      <a:close/>
                    </a:path>
                  </a:pathLst>
                </a:custGeom>
                <ask:type>
                  <ask:lineSketchNone/>
                </ask:type>
              </ask:lineSketchStyleProps>
            </a:ext>
          </a:extLs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0" lang="sv-SE" sz="1500" b="1" i="0" u="none" strike="noStrike" kern="0" cap="none" spc="0" normalizeH="0" baseline="0" noProof="0">
              <a:ln>
                <a:noFill/>
              </a:ln>
              <a:solidFill>
                <a:srgbClr val="000000"/>
              </a:solidFill>
              <a:effectLst/>
              <a:uLnTx/>
              <a:uFillTx/>
              <a:latin typeface="Aptos Narrow"/>
              <a:ea typeface="+mn-ea"/>
              <a:cs typeface="+mn-cs"/>
            </a:rPr>
            <a:t>INFÖR ÅRSSKIFTE:</a:t>
          </a:r>
          <a:endParaRPr kumimoji="0" lang="sv-SE" sz="1100" b="0" i="0" u="none" strike="noStrike" kern="0" cap="none" spc="0" normalizeH="0" baseline="0" noProof="0">
            <a:ln>
              <a:noFill/>
            </a:ln>
            <a:solidFill>
              <a:srgbClr val="000000"/>
            </a:solidFill>
            <a:effectLst/>
            <a:uLnTx/>
            <a:uFillTx/>
            <a:latin typeface="Aptos Narrow"/>
            <a:ea typeface="+mn-ea"/>
            <a:cs typeface="+mn-cs"/>
          </a:endParaRPr>
        </a:p>
        <a:p>
          <a:endParaRPr kumimoji="0" lang="sv-SE" sz="1100" b="0" i="0" u="none" strike="noStrike" kern="0" cap="none" spc="0" normalizeH="0" baseline="0" noProof="0">
            <a:ln>
              <a:noFill/>
            </a:ln>
            <a:solidFill>
              <a:srgbClr val="000000"/>
            </a:solidFill>
            <a:effectLst/>
            <a:uLnTx/>
            <a:uFillTx/>
            <a:latin typeface="Aptos Narrow"/>
            <a:ea typeface="+mn-ea"/>
            <a:cs typeface="+mn-cs"/>
          </a:endParaRPr>
        </a:p>
        <a:p>
          <a:r>
            <a:rPr kumimoji="0" lang="sv-SE" sz="1100" b="1" i="0" u="none" strike="noStrike" kern="0" cap="none" spc="0" normalizeH="0" baseline="0" noProof="0">
              <a:ln>
                <a:noFill/>
              </a:ln>
              <a:solidFill>
                <a:srgbClr val="000000"/>
              </a:solidFill>
              <a:effectLst/>
              <a:uLnTx/>
              <a:uFillTx/>
              <a:latin typeface="Aptos Narrow"/>
              <a:ea typeface="+mn-ea"/>
              <a:cs typeface="+mn-cs"/>
            </a:rPr>
            <a:t>1.</a:t>
          </a:r>
          <a:r>
            <a:rPr kumimoji="0" lang="sv-SE" sz="1100" b="0" i="0" u="none" strike="noStrike" kern="0" cap="none" spc="0" normalizeH="0" baseline="0" noProof="0">
              <a:ln>
                <a:noFill/>
              </a:ln>
              <a:solidFill>
                <a:srgbClr val="000000"/>
              </a:solidFill>
              <a:effectLst/>
              <a:uLnTx/>
              <a:uFillTx/>
              <a:latin typeface="Aptos Narrow"/>
              <a:ea typeface="+mn-ea"/>
              <a:cs typeface="+mn-cs"/>
            </a:rPr>
            <a:t> Öppna bladet “BOKSLUT” i menyn till vänster. Fälten som ska fyllas i finns högst upp på bladet.</a:t>
          </a:r>
        </a:p>
        <a:p>
          <a:r>
            <a:rPr kumimoji="0" lang="sv-SE" sz="1100" b="1" i="0" u="none" strike="noStrike" kern="0" cap="none" spc="0" normalizeH="0" baseline="0" noProof="0">
              <a:ln>
                <a:noFill/>
              </a:ln>
              <a:solidFill>
                <a:srgbClr val="000000"/>
              </a:solidFill>
              <a:effectLst/>
              <a:uLnTx/>
              <a:uFillTx/>
              <a:latin typeface="Aptos Narrow"/>
              <a:ea typeface="+mn-ea"/>
              <a:cs typeface="+mn-cs"/>
            </a:rPr>
            <a:t>2.</a:t>
          </a:r>
          <a:r>
            <a:rPr kumimoji="0" lang="sv-SE" sz="1100" b="0" i="0" u="none" strike="noStrike" kern="0" cap="none" spc="0" normalizeH="0" baseline="0" noProof="0">
              <a:ln>
                <a:noFill/>
              </a:ln>
              <a:solidFill>
                <a:srgbClr val="000000"/>
              </a:solidFill>
              <a:effectLst/>
              <a:uLnTx/>
              <a:uFillTx/>
              <a:latin typeface="Aptos Narrow"/>
              <a:ea typeface="+mn-ea"/>
              <a:cs typeface="+mn-cs"/>
            </a:rPr>
            <a:t> Räkna ihop värdet av allt kåren äger som inte är pengar (ex osåld kårmerch) och fyll in det i fältet “Utgående övriga tillgångar”.</a:t>
          </a:r>
        </a:p>
        <a:p>
          <a:r>
            <a:rPr kumimoji="0" lang="sv-SE" sz="1100" b="1" i="0" u="none" strike="noStrike" kern="0" cap="none" spc="0" normalizeH="0" baseline="0" noProof="0">
              <a:ln>
                <a:noFill/>
              </a:ln>
              <a:solidFill>
                <a:srgbClr val="000000"/>
              </a:solidFill>
              <a:effectLst/>
              <a:uLnTx/>
              <a:uFillTx/>
              <a:latin typeface="Aptos Narrow"/>
              <a:ea typeface="+mn-ea"/>
              <a:cs typeface="+mn-cs"/>
            </a:rPr>
            <a:t>3.</a:t>
          </a:r>
          <a:r>
            <a:rPr kumimoji="0" lang="sv-SE" sz="1100" b="0" i="0" u="none" strike="noStrike" kern="0" cap="none" spc="0" normalizeH="0" baseline="0" noProof="0">
              <a:ln>
                <a:noFill/>
              </a:ln>
              <a:solidFill>
                <a:srgbClr val="000000"/>
              </a:solidFill>
              <a:effectLst/>
              <a:uLnTx/>
              <a:uFillTx/>
              <a:latin typeface="Aptos Narrow"/>
              <a:ea typeface="+mn-ea"/>
              <a:cs typeface="+mn-cs"/>
            </a:rPr>
            <a:t> Räkna ihop eventuella skulder (ex räkningar som ska betalas efter 31 dec) och fyll in i fältet “Utgående skulder”.</a:t>
          </a:r>
        </a:p>
        <a:p>
          <a:r>
            <a:rPr kumimoji="0" lang="sv-SE" sz="1100" b="1" i="0" u="none" strike="noStrike" kern="0" cap="none" spc="0" normalizeH="0" baseline="0" noProof="0">
              <a:ln>
                <a:noFill/>
              </a:ln>
              <a:solidFill>
                <a:srgbClr val="000000"/>
              </a:solidFill>
              <a:effectLst/>
              <a:uLnTx/>
              <a:uFillTx/>
              <a:latin typeface="Aptos Narrow"/>
              <a:ea typeface="+mn-ea"/>
              <a:cs typeface="+mn-cs"/>
            </a:rPr>
            <a:t>4.</a:t>
          </a:r>
          <a:r>
            <a:rPr kumimoji="0" lang="sv-SE" sz="1100" b="0" i="0" u="none" strike="noStrike" kern="0" cap="none" spc="0" normalizeH="0" baseline="0" noProof="0">
              <a:ln>
                <a:noFill/>
              </a:ln>
              <a:solidFill>
                <a:srgbClr val="000000"/>
              </a:solidFill>
              <a:effectLst/>
              <a:uLnTx/>
              <a:uFillTx/>
              <a:latin typeface="Aptos Narrow"/>
              <a:ea typeface="+mn-ea"/>
              <a:cs typeface="+mn-cs"/>
            </a:rPr>
            <a:t> Fyll i saldot på kårens bankkonto 31 december, enligt kontoutdraget, i fältet “Utgående banksaldo (enligt kontoutdrag)”. Räkna kontanterna i kassan och fyll i summan i fältet “Utgående handkassa (enligt kassaräkning)”. Vill ni jämföra med förra året fyller ni även i förra årets intäkter och kostnader på bladet GRUNDUPPGIFTER.</a:t>
          </a:r>
        </a:p>
        <a:p>
          <a:r>
            <a:rPr kumimoji="0" lang="sv-SE" sz="1100" b="1" i="0" u="none" strike="noStrike" kern="0" cap="none" spc="0" normalizeH="0" baseline="0" noProof="0">
              <a:ln>
                <a:noFill/>
              </a:ln>
              <a:solidFill>
                <a:srgbClr val="000000"/>
              </a:solidFill>
              <a:effectLst/>
              <a:uLnTx/>
              <a:uFillTx/>
              <a:latin typeface="Aptos Narrow"/>
              <a:ea typeface="+mn-ea"/>
              <a:cs typeface="+mn-cs"/>
            </a:rPr>
            <a:t>5.</a:t>
          </a:r>
          <a:r>
            <a:rPr kumimoji="0" lang="sv-SE" sz="1100" b="0" i="0" u="none" strike="noStrike" kern="0" cap="none" spc="0" normalizeH="0" baseline="0" noProof="0">
              <a:ln>
                <a:noFill/>
              </a:ln>
              <a:solidFill>
                <a:srgbClr val="000000"/>
              </a:solidFill>
              <a:effectLst/>
              <a:uLnTx/>
              <a:uFillTx/>
              <a:latin typeface="Aptos Narrow"/>
              <a:ea typeface="+mn-ea"/>
              <a:cs typeface="+mn-cs"/>
            </a:rPr>
            <a:t> Öppna bladet “BOKFÖRING” i menyn till vänster.</a:t>
          </a:r>
        </a:p>
        <a:p>
          <a:r>
            <a:rPr kumimoji="0" lang="sv-SE" sz="1100" b="1" i="0" u="none" strike="noStrike" kern="0" cap="none" spc="0" normalizeH="0" baseline="0" noProof="0">
              <a:ln>
                <a:noFill/>
              </a:ln>
              <a:solidFill>
                <a:srgbClr val="000000"/>
              </a:solidFill>
              <a:effectLst/>
              <a:uLnTx/>
              <a:uFillTx/>
              <a:latin typeface="Aptos Narrow"/>
              <a:ea typeface="+mn-ea"/>
              <a:cs typeface="+mn-cs"/>
            </a:rPr>
            <a:t>6.</a:t>
          </a:r>
          <a:r>
            <a:rPr kumimoji="0" lang="sv-SE" sz="1100" b="0" i="0" u="none" strike="noStrike" kern="0" cap="none" spc="0" normalizeH="0" baseline="0" noProof="0">
              <a:ln>
                <a:noFill/>
              </a:ln>
              <a:solidFill>
                <a:srgbClr val="000000"/>
              </a:solidFill>
              <a:effectLst/>
              <a:uLnTx/>
              <a:uFillTx/>
              <a:latin typeface="Aptos Narrow"/>
              <a:ea typeface="+mn-ea"/>
              <a:cs typeface="+mn-cs"/>
            </a:rPr>
            <a:t> Granska bokföringen och se till så att alla fält är korrekt ifyllda och inget saknas.</a:t>
          </a:r>
        </a:p>
        <a:p>
          <a:r>
            <a:rPr kumimoji="0" lang="sv-SE" sz="1100" b="1" i="0" u="none" strike="noStrike" kern="0" cap="none" spc="0" normalizeH="0" baseline="0" noProof="0">
              <a:ln>
                <a:noFill/>
              </a:ln>
              <a:solidFill>
                <a:srgbClr val="000000"/>
              </a:solidFill>
              <a:effectLst/>
              <a:uLnTx/>
              <a:uFillTx/>
              <a:latin typeface="Aptos Narrow"/>
              <a:ea typeface="+mn-ea"/>
              <a:cs typeface="+mn-cs"/>
            </a:rPr>
            <a:t>7.</a:t>
          </a:r>
          <a:r>
            <a:rPr kumimoji="0" lang="sv-SE" sz="1100" b="0" i="0" u="none" strike="noStrike" kern="0" cap="none" spc="0" normalizeH="0" baseline="0" noProof="0">
              <a:ln>
                <a:noFill/>
              </a:ln>
              <a:solidFill>
                <a:srgbClr val="000000"/>
              </a:solidFill>
              <a:effectLst/>
              <a:uLnTx/>
              <a:uFillTx/>
              <a:latin typeface="Aptos Narrow"/>
              <a:ea typeface="+mn-ea"/>
              <a:cs typeface="+mn-cs"/>
            </a:rPr>
            <a:t> Gå tillbaka till bladet “BOKSLUT”.</a:t>
          </a:r>
        </a:p>
        <a:p>
          <a:r>
            <a:rPr kumimoji="0" lang="sv-SE" sz="1100" b="0" i="0" u="none" strike="noStrike" kern="0" cap="none" spc="0" normalizeH="0" baseline="0" noProof="0">
              <a:ln>
                <a:noFill/>
              </a:ln>
              <a:solidFill>
                <a:srgbClr val="000000"/>
              </a:solidFill>
              <a:effectLst/>
              <a:uLnTx/>
              <a:uFillTx/>
              <a:latin typeface="Aptos Narrow"/>
              <a:ea typeface="+mn-ea"/>
              <a:cs typeface="+mn-cs"/>
            </a:rPr>
            <a:t>8. Granska bokslutet. Scrolla åt höger – bredvid bokslutet finns KONTROLLER som inte skrivs ut. Där ska alla kontroller vara gröna: att balansräkningen går ihop, att banken stämmer med kontoutdraget och att alla rader i BOKFÖRING är KLAR.</a:t>
          </a:r>
        </a:p>
        <a:p>
          <a:r>
            <a:rPr kumimoji="0" lang="sv-SE" sz="1100" b="1" i="0" u="none" strike="noStrike" kern="0" cap="none" spc="0" normalizeH="0" baseline="0" noProof="0">
              <a:ln>
                <a:noFill/>
              </a:ln>
              <a:solidFill>
                <a:srgbClr val="000000"/>
              </a:solidFill>
              <a:effectLst/>
              <a:uLnTx/>
              <a:uFillTx/>
              <a:latin typeface="Aptos Narrow"/>
              <a:ea typeface="+mn-ea"/>
              <a:cs typeface="+mn-cs"/>
            </a:rPr>
            <a:t>9.</a:t>
          </a:r>
          <a:r>
            <a:rPr kumimoji="0" lang="sv-SE" sz="1100" b="0" i="0" u="none" strike="noStrike" kern="0" cap="none" spc="0" normalizeH="0" baseline="0" noProof="0">
              <a:ln>
                <a:noFill/>
              </a:ln>
              <a:solidFill>
                <a:srgbClr val="000000"/>
              </a:solidFill>
              <a:effectLst/>
              <a:uLnTx/>
              <a:uFillTx/>
              <a:latin typeface="Aptos Narrow"/>
              <a:ea typeface="+mn-ea"/>
              <a:cs typeface="+mn-cs"/>
            </a:rPr>
            <a:t> Skriv gärna en skriftlig beskrivning av ekonomin i de vita rutorna under bokslutet (sida 2). Bokslutet och beskrivningen bildar tillsammans kårens ekonomiska berättelse. Hjälptext och exempel finns till höger om rutorna. Högst upp på bladet väljer ni om beskrivningen ska skrivas ut.</a:t>
          </a:r>
        </a:p>
        <a:p>
          <a:r>
            <a:rPr kumimoji="0" lang="sv-SE" sz="1100" b="1" i="0" u="none" strike="noStrike" kern="0" cap="none" spc="0" normalizeH="0" baseline="0" noProof="0">
              <a:ln>
                <a:noFill/>
              </a:ln>
              <a:solidFill>
                <a:srgbClr val="000000"/>
              </a:solidFill>
              <a:effectLst/>
              <a:uLnTx/>
              <a:uFillTx/>
              <a:latin typeface="Aptos Narrow"/>
              <a:ea typeface="+mn-ea"/>
              <a:cs typeface="+mn-cs"/>
            </a:rPr>
            <a:t>10.</a:t>
          </a:r>
          <a:r>
            <a:rPr kumimoji="0" lang="sv-SE" sz="1100" b="0" i="0" u="none" strike="noStrike" kern="0" cap="none" spc="0" normalizeH="0" baseline="0" noProof="0">
              <a:ln>
                <a:noFill/>
              </a:ln>
              <a:solidFill>
                <a:srgbClr val="000000"/>
              </a:solidFill>
              <a:effectLst/>
              <a:uLnTx/>
              <a:uFillTx/>
              <a:latin typeface="Aptos Narrow"/>
              <a:ea typeface="+mn-ea"/>
              <a:cs typeface="+mn-cs"/>
            </a:rPr>
            <a:t> Tryck på “Arkiv” högst upp i vänstra hörnet och sedan “Skriv ut”. Kolla att allt ser rätt ut och skriv sedan ut dokumentet.</a:t>
          </a:r>
        </a:p>
        <a:p>
          <a:r>
            <a:rPr kumimoji="0" lang="sv-SE" sz="1100" b="1" i="0" u="none" strike="noStrike" kern="0" cap="none" spc="0" normalizeH="0" baseline="0" noProof="0">
              <a:ln>
                <a:noFill/>
              </a:ln>
              <a:solidFill>
                <a:srgbClr val="000000"/>
              </a:solidFill>
              <a:effectLst/>
              <a:uLnTx/>
              <a:uFillTx/>
              <a:latin typeface="Aptos Narrow"/>
              <a:ea typeface="+mn-ea"/>
              <a:cs typeface="+mn-cs"/>
            </a:rPr>
            <a:t>11.</a:t>
          </a:r>
          <a:r>
            <a:rPr kumimoji="0" lang="sv-SE" sz="1100" b="0" i="0" u="none" strike="noStrike" kern="0" cap="none" spc="0" normalizeH="0" baseline="0" noProof="0">
              <a:ln>
                <a:noFill/>
              </a:ln>
              <a:solidFill>
                <a:srgbClr val="000000"/>
              </a:solidFill>
              <a:effectLst/>
              <a:uLnTx/>
              <a:uFillTx/>
              <a:latin typeface="Aptos Narrow"/>
              <a:ea typeface="+mn-ea"/>
              <a:cs typeface="+mn-cs"/>
            </a:rPr>
            <a:t> Ekonomiansvarig signerar dokumentet fysiskt.</a:t>
          </a:r>
        </a:p>
        <a:p>
          <a:r>
            <a:rPr kumimoji="0" lang="sv-SE" sz="1100" b="1" i="0" u="none" strike="noStrike" kern="0" cap="none" spc="0" normalizeH="0" baseline="0" noProof="0">
              <a:ln>
                <a:noFill/>
              </a:ln>
              <a:solidFill>
                <a:srgbClr val="000000"/>
              </a:solidFill>
              <a:effectLst/>
              <a:uLnTx/>
              <a:uFillTx/>
              <a:latin typeface="Aptos Narrow"/>
              <a:ea typeface="+mn-ea"/>
              <a:cs typeface="+mn-cs"/>
            </a:rPr>
            <a:t>12.</a:t>
          </a:r>
          <a:r>
            <a:rPr kumimoji="0" lang="sv-SE" sz="1100" b="0" i="0" u="none" strike="noStrike" kern="0" cap="none" spc="0" normalizeH="0" baseline="0" noProof="0">
              <a:ln>
                <a:noFill/>
              </a:ln>
              <a:solidFill>
                <a:srgbClr val="000000"/>
              </a:solidFill>
              <a:effectLst/>
              <a:uLnTx/>
              <a:uFillTx/>
              <a:latin typeface="Aptos Narrow"/>
              <a:ea typeface="+mn-ea"/>
              <a:cs typeface="+mn-cs"/>
            </a:rPr>
            <a:t> Påbörja ett nytt bokföringsdokument för det nya året! Kom ihåg att du fortsatt måste bokföra ända fram tills årsmötet, då du lämnar över dokumentet till nästa ekonomiansvarig. Det är väldigt viktigt att du hjälper nya ekonomiansvarige med att få tillgång till bokföringen och visar hur den här mallen fungerar!</a:t>
          </a:r>
          <a:endParaRPr kumimoji="0" lang="sv-SE" sz="1100" b="0" i="0" u="none" strike="noStrike" kern="0" cap="none" spc="0" normalizeH="0" baseline="0" noProof="0">
            <a:ln>
              <a:noFill/>
            </a:ln>
            <a:solidFill>
              <a:srgbClr val="000000"/>
            </a:solidFill>
            <a:uLnTx/>
            <a:uFillTx/>
            <a:latin typeface="Aptos Narrow"/>
          </a:endParaRPr>
        </a:p>
      </xdr:txBody>
    </xdr:sp>
    <xdr:clientData/>
  </xdr:twoCellAnchor>
  <xdr:twoCellAnchor>
    <xdr:from>
      <xdr:col>3</xdr:col>
      <xdr:colOff>560493</xdr:colOff>
      <xdr:row>14</xdr:row>
      <xdr:rowOff>75134</xdr:rowOff>
    </xdr:from>
    <xdr:to>
      <xdr:col>12</xdr:col>
      <xdr:colOff>18838</xdr:colOff>
      <xdr:row>38</xdr:row>
      <xdr:rowOff>137578</xdr:rowOff>
    </xdr:to>
    <xdr:sp macro="" textlink="">
      <xdr:nvSpPr>
        <xdr:cNvPr id="890" name="Rektangel: rundade hörn 14">
          <a:extLst>
            <a:ext uri="{FF2B5EF4-FFF2-40B4-BE49-F238E27FC236}">
              <a16:creationId xmlns:a16="http://schemas.microsoft.com/office/drawing/2014/main" id="{06CE32D9-DC49-4A94-AD6A-4D95730890A4}"/>
            </a:ext>
          </a:extLst>
        </xdr:cNvPr>
        <xdr:cNvSpPr/>
      </xdr:nvSpPr>
      <xdr:spPr>
        <a:xfrm>
          <a:off x="2497243" y="2593967"/>
          <a:ext cx="4982845" cy="4380444"/>
        </a:xfrm>
        <a:prstGeom prst="roundRect">
          <a:avLst>
            <a:gd name="adj" fmla="val 1593"/>
          </a:avLst>
        </a:prstGeom>
        <a:solidFill>
          <a:srgbClr val="FFFFFF"/>
        </a:solidFill>
        <a:ln w="28575" cap="flat" cmpd="sng" algn="ctr">
          <a:solidFill>
            <a:schemeClr val="accent6">
              <a:lumMod val="75000"/>
            </a:schemeClr>
          </a:solidFill>
          <a:prstDash val="solid"/>
          <a:miter lim="800000"/>
          <a:extLst>
            <a:ext uri="{C807C97D-BFC1-408E-A445-0C87EB9F89A2}">
              <ask:lineSketchStyleProps xmlns:ask="http://schemas.microsoft.com/office/drawing/2018/sketchyshapes" sd="3420843494">
                <a:custGeom>
                  <a:avLst/>
                  <a:gdLst>
                    <a:gd name="connsiteX0" fmla="*/ 0 w 3190875"/>
                    <a:gd name="connsiteY0" fmla="*/ 41271 h 2590800"/>
                    <a:gd name="connsiteX1" fmla="*/ 41271 w 3190875"/>
                    <a:gd name="connsiteY1" fmla="*/ 0 h 2590800"/>
                    <a:gd name="connsiteX2" fmla="*/ 528243 w 3190875"/>
                    <a:gd name="connsiteY2" fmla="*/ 0 h 2590800"/>
                    <a:gd name="connsiteX3" fmla="*/ 984132 w 3190875"/>
                    <a:gd name="connsiteY3" fmla="*/ 0 h 2590800"/>
                    <a:gd name="connsiteX4" fmla="*/ 1408938 w 3190875"/>
                    <a:gd name="connsiteY4" fmla="*/ 0 h 2590800"/>
                    <a:gd name="connsiteX5" fmla="*/ 1895910 w 3190875"/>
                    <a:gd name="connsiteY5" fmla="*/ 0 h 2590800"/>
                    <a:gd name="connsiteX6" fmla="*/ 2413965 w 3190875"/>
                    <a:gd name="connsiteY6" fmla="*/ 0 h 2590800"/>
                    <a:gd name="connsiteX7" fmla="*/ 3149604 w 3190875"/>
                    <a:gd name="connsiteY7" fmla="*/ 0 h 2590800"/>
                    <a:gd name="connsiteX8" fmla="*/ 3190875 w 3190875"/>
                    <a:gd name="connsiteY8" fmla="*/ 41271 h 2590800"/>
                    <a:gd name="connsiteX9" fmla="*/ 3190875 w 3190875"/>
                    <a:gd name="connsiteY9" fmla="*/ 568005 h 2590800"/>
                    <a:gd name="connsiteX10" fmla="*/ 3190875 w 3190875"/>
                    <a:gd name="connsiteY10" fmla="*/ 1069657 h 2590800"/>
                    <a:gd name="connsiteX11" fmla="*/ 3190875 w 3190875"/>
                    <a:gd name="connsiteY11" fmla="*/ 1596391 h 2590800"/>
                    <a:gd name="connsiteX12" fmla="*/ 3190875 w 3190875"/>
                    <a:gd name="connsiteY12" fmla="*/ 2098043 h 2590800"/>
                    <a:gd name="connsiteX13" fmla="*/ 3190875 w 3190875"/>
                    <a:gd name="connsiteY13" fmla="*/ 2549529 h 2590800"/>
                    <a:gd name="connsiteX14" fmla="*/ 3149604 w 3190875"/>
                    <a:gd name="connsiteY14" fmla="*/ 2590800 h 2590800"/>
                    <a:gd name="connsiteX15" fmla="*/ 2569382 w 3190875"/>
                    <a:gd name="connsiteY15" fmla="*/ 2590800 h 2590800"/>
                    <a:gd name="connsiteX16" fmla="*/ 1989160 w 3190875"/>
                    <a:gd name="connsiteY16" fmla="*/ 2590800 h 2590800"/>
                    <a:gd name="connsiteX17" fmla="*/ 1408938 w 3190875"/>
                    <a:gd name="connsiteY17" fmla="*/ 2590800 h 2590800"/>
                    <a:gd name="connsiteX18" fmla="*/ 984132 w 3190875"/>
                    <a:gd name="connsiteY18" fmla="*/ 2590800 h 2590800"/>
                    <a:gd name="connsiteX19" fmla="*/ 41271 w 3190875"/>
                    <a:gd name="connsiteY19" fmla="*/ 2590800 h 2590800"/>
                    <a:gd name="connsiteX20" fmla="*/ 0 w 3190875"/>
                    <a:gd name="connsiteY20" fmla="*/ 2549529 h 2590800"/>
                    <a:gd name="connsiteX21" fmla="*/ 0 w 3190875"/>
                    <a:gd name="connsiteY21" fmla="*/ 2022795 h 2590800"/>
                    <a:gd name="connsiteX22" fmla="*/ 0 w 3190875"/>
                    <a:gd name="connsiteY22" fmla="*/ 1571308 h 2590800"/>
                    <a:gd name="connsiteX23" fmla="*/ 0 w 3190875"/>
                    <a:gd name="connsiteY23" fmla="*/ 1119822 h 2590800"/>
                    <a:gd name="connsiteX24" fmla="*/ 0 w 3190875"/>
                    <a:gd name="connsiteY24" fmla="*/ 568005 h 2590800"/>
                    <a:gd name="connsiteX25" fmla="*/ 0 w 3190875"/>
                    <a:gd name="connsiteY25" fmla="*/ 41271 h 259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190875" h="2590800" extrusionOk="0">
                      <a:moveTo>
                        <a:pt x="0" y="41271"/>
                      </a:moveTo>
                      <a:cubicBezTo>
                        <a:pt x="-737" y="22427"/>
                        <a:pt x="21512" y="3664"/>
                        <a:pt x="41271" y="0"/>
                      </a:cubicBezTo>
                      <a:cubicBezTo>
                        <a:pt x="250045" y="-18863"/>
                        <a:pt x="353209" y="27395"/>
                        <a:pt x="528243" y="0"/>
                      </a:cubicBezTo>
                      <a:cubicBezTo>
                        <a:pt x="703277" y="-27395"/>
                        <a:pt x="837708" y="24205"/>
                        <a:pt x="984132" y="0"/>
                      </a:cubicBezTo>
                      <a:cubicBezTo>
                        <a:pt x="1130556" y="-24205"/>
                        <a:pt x="1296993" y="11920"/>
                        <a:pt x="1408938" y="0"/>
                      </a:cubicBezTo>
                      <a:cubicBezTo>
                        <a:pt x="1520883" y="-11920"/>
                        <a:pt x="1705369" y="33223"/>
                        <a:pt x="1895910" y="0"/>
                      </a:cubicBezTo>
                      <a:cubicBezTo>
                        <a:pt x="2086451" y="-33223"/>
                        <a:pt x="2213790" y="30549"/>
                        <a:pt x="2413965" y="0"/>
                      </a:cubicBezTo>
                      <a:cubicBezTo>
                        <a:pt x="2614141" y="-30549"/>
                        <a:pt x="2972296" y="65946"/>
                        <a:pt x="3149604" y="0"/>
                      </a:cubicBezTo>
                      <a:cubicBezTo>
                        <a:pt x="3173064" y="222"/>
                        <a:pt x="3192561" y="22661"/>
                        <a:pt x="3190875" y="41271"/>
                      </a:cubicBezTo>
                      <a:cubicBezTo>
                        <a:pt x="3235914" y="225835"/>
                        <a:pt x="3164760" y="344743"/>
                        <a:pt x="3190875" y="568005"/>
                      </a:cubicBezTo>
                      <a:cubicBezTo>
                        <a:pt x="3216990" y="791267"/>
                        <a:pt x="3137733" y="933337"/>
                        <a:pt x="3190875" y="1069657"/>
                      </a:cubicBezTo>
                      <a:cubicBezTo>
                        <a:pt x="3244017" y="1205977"/>
                        <a:pt x="3150075" y="1486608"/>
                        <a:pt x="3190875" y="1596391"/>
                      </a:cubicBezTo>
                      <a:cubicBezTo>
                        <a:pt x="3231675" y="1706174"/>
                        <a:pt x="3160140" y="1958783"/>
                        <a:pt x="3190875" y="2098043"/>
                      </a:cubicBezTo>
                      <a:cubicBezTo>
                        <a:pt x="3221610" y="2237303"/>
                        <a:pt x="3157488" y="2373215"/>
                        <a:pt x="3190875" y="2549529"/>
                      </a:cubicBezTo>
                      <a:cubicBezTo>
                        <a:pt x="3188612" y="2570954"/>
                        <a:pt x="3174771" y="2594882"/>
                        <a:pt x="3149604" y="2590800"/>
                      </a:cubicBezTo>
                      <a:cubicBezTo>
                        <a:pt x="2916556" y="2625799"/>
                        <a:pt x="2758275" y="2570016"/>
                        <a:pt x="2569382" y="2590800"/>
                      </a:cubicBezTo>
                      <a:cubicBezTo>
                        <a:pt x="2380489" y="2611584"/>
                        <a:pt x="2176159" y="2551146"/>
                        <a:pt x="1989160" y="2590800"/>
                      </a:cubicBezTo>
                      <a:cubicBezTo>
                        <a:pt x="1802161" y="2630454"/>
                        <a:pt x="1632886" y="2529571"/>
                        <a:pt x="1408938" y="2590800"/>
                      </a:cubicBezTo>
                      <a:cubicBezTo>
                        <a:pt x="1184990" y="2652029"/>
                        <a:pt x="1103329" y="2558820"/>
                        <a:pt x="984132" y="2590800"/>
                      </a:cubicBezTo>
                      <a:cubicBezTo>
                        <a:pt x="864935" y="2622780"/>
                        <a:pt x="361857" y="2576952"/>
                        <a:pt x="41271" y="2590800"/>
                      </a:cubicBezTo>
                      <a:cubicBezTo>
                        <a:pt x="18704" y="2587462"/>
                        <a:pt x="-171" y="2570993"/>
                        <a:pt x="0" y="2549529"/>
                      </a:cubicBezTo>
                      <a:cubicBezTo>
                        <a:pt x="-28340" y="2376401"/>
                        <a:pt x="10662" y="2130631"/>
                        <a:pt x="0" y="2022795"/>
                      </a:cubicBezTo>
                      <a:cubicBezTo>
                        <a:pt x="-10662" y="1914959"/>
                        <a:pt x="46082" y="1681243"/>
                        <a:pt x="0" y="1571308"/>
                      </a:cubicBezTo>
                      <a:cubicBezTo>
                        <a:pt x="-46082" y="1461373"/>
                        <a:pt x="18250" y="1325080"/>
                        <a:pt x="0" y="1119822"/>
                      </a:cubicBezTo>
                      <a:cubicBezTo>
                        <a:pt x="-18250" y="914564"/>
                        <a:pt x="2203" y="685765"/>
                        <a:pt x="0" y="568005"/>
                      </a:cubicBezTo>
                      <a:cubicBezTo>
                        <a:pt x="-2203" y="450245"/>
                        <a:pt x="59091" y="225102"/>
                        <a:pt x="0" y="41271"/>
                      </a:cubicBezTo>
                      <a:close/>
                    </a:path>
                  </a:pathLst>
                </a:custGeom>
                <ask:type>
                  <ask:lineSketchNone/>
                </ask:type>
              </ask:lineSketchStyleProps>
            </a:ext>
          </a:extLs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400" b="1">
              <a:solidFill>
                <a:schemeClr val="tx1">
                  <a:lumMod val="95000"/>
                  <a:lumOff val="5000"/>
                </a:schemeClr>
              </a:solidFill>
            </a:rPr>
            <a:t>BOKFÖR</a:t>
          </a:r>
          <a:r>
            <a:rPr lang="sv-SE" sz="1400" b="1" baseline="0">
              <a:solidFill>
                <a:schemeClr val="tx1">
                  <a:lumMod val="95000"/>
                  <a:lumOff val="5000"/>
                </a:schemeClr>
              </a:solidFill>
            </a:rPr>
            <a:t> INKÖP</a:t>
          </a:r>
          <a:r>
            <a:rPr lang="sv-SE" sz="1400" b="1">
              <a:solidFill>
                <a:schemeClr val="tx1">
                  <a:lumMod val="95000"/>
                  <a:lumOff val="5000"/>
                </a:schemeClr>
              </a:solidFill>
            </a:rPr>
            <a:t>: </a:t>
          </a:r>
        </a:p>
        <a:p>
          <a:pPr algn="l"/>
          <a:endParaRPr lang="sv-SE" sz="1050">
            <a:solidFill>
              <a:schemeClr val="tx1">
                <a:lumMod val="95000"/>
                <a:lumOff val="5000"/>
              </a:schemeClr>
            </a:solidFill>
          </a:endParaRPr>
        </a:p>
        <a:p>
          <a:pPr algn="l"/>
          <a:r>
            <a:rPr lang="sv-SE" sz="1100" b="1" spc="20">
              <a:solidFill>
                <a:schemeClr val="tx1">
                  <a:lumMod val="95000"/>
                  <a:lumOff val="5000"/>
                </a:schemeClr>
              </a:solidFill>
            </a:rPr>
            <a:t>1.</a:t>
          </a:r>
          <a:r>
            <a:rPr lang="sv-SE" sz="1100" b="0" spc="20">
              <a:solidFill>
                <a:schemeClr val="tx1">
                  <a:lumMod val="95000"/>
                  <a:lumOff val="5000"/>
                </a:schemeClr>
              </a:solidFill>
            </a:rPr>
            <a:t> Tryck på "Bokföring" i menyn till vänster.</a:t>
          </a:r>
        </a:p>
        <a:p>
          <a:pPr algn="l"/>
          <a:r>
            <a:rPr lang="sv-SE" sz="1100" b="1" spc="20">
              <a:solidFill>
                <a:schemeClr val="tx1">
                  <a:lumMod val="95000"/>
                  <a:lumOff val="5000"/>
                </a:schemeClr>
              </a:solidFill>
            </a:rPr>
            <a:t>2.</a:t>
          </a:r>
          <a:r>
            <a:rPr lang="sv-SE" sz="1100" b="0" spc="20">
              <a:solidFill>
                <a:schemeClr val="tx1">
                  <a:lumMod val="95000"/>
                  <a:lumOff val="5000"/>
                </a:schemeClr>
              </a:solidFill>
            </a:rPr>
            <a:t> Använd den raden högst upp i bokföringstabellen som är ledig  </a:t>
          </a:r>
        </a:p>
        <a:p>
          <a:pPr algn="l"/>
          <a:r>
            <a:rPr lang="sv-SE" sz="1100" b="1" spc="20">
              <a:solidFill>
                <a:schemeClr val="tx1">
                  <a:lumMod val="95000"/>
                  <a:lumOff val="5000"/>
                </a:schemeClr>
              </a:solidFill>
            </a:rPr>
            <a:t>3. </a:t>
          </a:r>
          <a:r>
            <a:rPr lang="sv-SE" sz="1100" b="0" spc="20">
              <a:solidFill>
                <a:schemeClr val="tx1">
                  <a:lumMod val="95000"/>
                  <a:lumOff val="5000"/>
                </a:schemeClr>
              </a:solidFill>
            </a:rPr>
            <a:t>När du ställer dig på cellen under kolumnen “INTÄKT/UTGIFT” så dyker en pil upp i högra hörnet av cellen. Välj rätt bokföringtyp! </a:t>
          </a:r>
        </a:p>
        <a:p>
          <a:pPr algn="l"/>
          <a:r>
            <a:rPr lang="sv-SE" sz="1100" b="1" spc="20">
              <a:solidFill>
                <a:schemeClr val="tx1">
                  <a:lumMod val="95000"/>
                  <a:lumOff val="5000"/>
                </a:schemeClr>
              </a:solidFill>
            </a:rPr>
            <a:t>4.</a:t>
          </a:r>
          <a:r>
            <a:rPr lang="sv-SE" sz="1100" b="1" spc="20" baseline="0">
              <a:solidFill>
                <a:schemeClr val="tx1">
                  <a:lumMod val="95000"/>
                  <a:lumOff val="5000"/>
                </a:schemeClr>
              </a:solidFill>
            </a:rPr>
            <a:t> </a:t>
          </a:r>
          <a:r>
            <a:rPr lang="sv-SE" sz="1100" b="0" spc="20">
              <a:solidFill>
                <a:schemeClr val="tx1">
                  <a:lumMod val="95000"/>
                  <a:lumOff val="5000"/>
                </a:schemeClr>
              </a:solidFill>
            </a:rPr>
            <a:t>När du ställer dig på cellen under kolumnen “KATEGORI” så dyker en liknande pil upp i högra hörnet av</a:t>
          </a:r>
          <a:r>
            <a:rPr lang="sv-SE" sz="1100" b="0" spc="20" baseline="0">
              <a:solidFill>
                <a:schemeClr val="tx1">
                  <a:lumMod val="95000"/>
                  <a:lumOff val="5000"/>
                </a:schemeClr>
              </a:solidFill>
            </a:rPr>
            <a:t> cellen</a:t>
          </a:r>
          <a:r>
            <a:rPr lang="sv-SE" sz="1100" b="0" spc="20">
              <a:solidFill>
                <a:schemeClr val="tx1">
                  <a:lumMod val="95000"/>
                  <a:lumOff val="5000"/>
                </a:schemeClr>
              </a:solidFill>
            </a:rPr>
            <a:t>. Välj rätt kategori! (</a:t>
          </a:r>
          <a:r>
            <a:rPr lang="sv-SE" sz="1100" b="0" i="1" spc="20">
              <a:solidFill>
                <a:schemeClr val="tx1">
                  <a:lumMod val="95000"/>
                  <a:lumOff val="5000"/>
                </a:schemeClr>
              </a:solidFill>
            </a:rPr>
            <a:t>Längst ner på den här</a:t>
          </a:r>
          <a:r>
            <a:rPr lang="sv-SE" sz="1100" b="0" i="1" spc="20" baseline="0">
              <a:solidFill>
                <a:schemeClr val="tx1">
                  <a:lumMod val="95000"/>
                  <a:lumOff val="5000"/>
                </a:schemeClr>
              </a:solidFill>
            </a:rPr>
            <a:t> sidan</a:t>
          </a:r>
          <a:r>
            <a:rPr lang="sv-SE" sz="1100" b="0" i="1" spc="20">
              <a:solidFill>
                <a:schemeClr val="tx1">
                  <a:lumMod val="95000"/>
                  <a:lumOff val="5000"/>
                </a:schemeClr>
              </a:solidFill>
            </a:rPr>
            <a:t> finns en inforuta som beskriver kategorierna!) </a:t>
          </a:r>
        </a:p>
        <a:p>
          <a:pPr algn="l"/>
          <a:r>
            <a:rPr lang="sv-SE" sz="1100" b="1" spc="20">
              <a:solidFill>
                <a:schemeClr val="tx1">
                  <a:lumMod val="95000"/>
                  <a:lumOff val="5000"/>
                </a:schemeClr>
              </a:solidFill>
            </a:rPr>
            <a:t>5. </a:t>
          </a:r>
          <a:r>
            <a:rPr lang="sv-SE" sz="1100" b="0" spc="20">
              <a:solidFill>
                <a:schemeClr val="tx1">
                  <a:lumMod val="95000"/>
                  <a:lumOff val="5000"/>
                </a:schemeClr>
              </a:solidFill>
            </a:rPr>
            <a:t>Beskriv kortfattat vad intäkten/utgiften är kopplad till för aktivitet under kolumnen “BESKRIVNING”. </a:t>
          </a:r>
        </a:p>
        <a:p>
          <a:pPr algn="l"/>
          <a:r>
            <a:rPr lang="sv-SE" sz="1100" b="1" spc="20">
              <a:solidFill>
                <a:schemeClr val="tx1">
                  <a:lumMod val="95000"/>
                  <a:lumOff val="5000"/>
                </a:schemeClr>
              </a:solidFill>
            </a:rPr>
            <a:t>6.</a:t>
          </a:r>
          <a:r>
            <a:rPr lang="sv-SE" sz="1100" b="0" spc="20">
              <a:solidFill>
                <a:schemeClr val="tx1">
                  <a:lumMod val="95000"/>
                  <a:lumOff val="5000"/>
                </a:schemeClr>
              </a:solidFill>
            </a:rPr>
            <a:t> Fyll i datumet för transaktionen under kolumnen “DATUM”. Det kan ni exempelvis se på internetbanken eller på kvittot.   </a:t>
          </a:r>
        </a:p>
        <a:p>
          <a:pPr algn="l"/>
          <a:r>
            <a:rPr lang="sv-SE" sz="1100" b="1" spc="20">
              <a:solidFill>
                <a:schemeClr val="tx1">
                  <a:lumMod val="95000"/>
                  <a:lumOff val="5000"/>
                </a:schemeClr>
              </a:solidFill>
            </a:rPr>
            <a:t>7. </a:t>
          </a:r>
          <a:r>
            <a:rPr lang="sv-SE" sz="1100" b="0" spc="20">
              <a:solidFill>
                <a:schemeClr val="tx1">
                  <a:lumMod val="95000"/>
                  <a:lumOff val="5000"/>
                </a:schemeClr>
              </a:solidFill>
            </a:rPr>
            <a:t>V-NR (verifikationsnummer) är gråmarkerad och ska inte ändras. </a:t>
          </a:r>
        </a:p>
        <a:p>
          <a:pPr algn="l"/>
          <a:r>
            <a:rPr lang="sv-SE" sz="1100" b="1" spc="20">
              <a:solidFill>
                <a:schemeClr val="tx1">
                  <a:lumMod val="95000"/>
                  <a:lumOff val="5000"/>
                </a:schemeClr>
              </a:solidFill>
            </a:rPr>
            <a:t>8. </a:t>
          </a:r>
          <a:r>
            <a:rPr lang="sv-SE" sz="1100" b="0" spc="20">
              <a:solidFill>
                <a:schemeClr val="tx1">
                  <a:lumMod val="95000"/>
                  <a:lumOff val="5000"/>
                </a:schemeClr>
              </a:solidFill>
            </a:rPr>
            <a:t>Fyll i det exakta beloppet med två decimaler under kolumnen “BELOPP” </a:t>
          </a:r>
        </a:p>
        <a:p>
          <a:pPr algn="l"/>
          <a:r>
            <a:rPr lang="sv-SE" sz="1100" b="1" spc="20">
              <a:solidFill>
                <a:schemeClr val="tx1">
                  <a:lumMod val="95000"/>
                  <a:lumOff val="5000"/>
                </a:schemeClr>
              </a:solidFill>
            </a:rPr>
            <a:t>9. </a:t>
          </a:r>
          <a:r>
            <a:rPr lang="sv-SE" sz="1100" b="0" spc="20">
              <a:solidFill>
                <a:schemeClr val="tx1">
                  <a:lumMod val="95000"/>
                  <a:lumOff val="5000"/>
                </a:schemeClr>
              </a:solidFill>
            </a:rPr>
            <a:t>Ställ dig i cellen under “KVITTO” och tryck på menyfliken ”Infoga” högst upp och sedan “Bilder” -&gt; “Placera i cell” -&gt; “Den här enheten” och välj bilden av rätt kvitto. För att senare öppna kvittot högerklicka i cellen och sedan “Visa förhandsgranskning”. (I appen:</a:t>
          </a:r>
          <a:r>
            <a:rPr lang="sv-SE" sz="1100" b="0" spc="20" baseline="0">
              <a:solidFill>
                <a:schemeClr val="tx1">
                  <a:lumMod val="95000"/>
                  <a:lumOff val="5000"/>
                </a:schemeClr>
              </a:solidFill>
            </a:rPr>
            <a:t> </a:t>
          </a:r>
          <a:r>
            <a:rPr lang="sv-SE" sz="1100" b="0" spc="20">
              <a:solidFill>
                <a:schemeClr val="tx1">
                  <a:lumMod val="95000"/>
                  <a:lumOff val="5000"/>
                </a:schemeClr>
              </a:solidFill>
            </a:rPr>
            <a:t>“Bild i cell” -&gt; “Visa förhandsgranskning”) </a:t>
          </a:r>
        </a:p>
        <a:p>
          <a:pPr algn="l"/>
          <a:endParaRPr lang="sv-SE" sz="1100" b="0" spc="20">
            <a:solidFill>
              <a:schemeClr val="tx1">
                <a:lumMod val="95000"/>
                <a:lumOff val="5000"/>
              </a:schemeClr>
            </a:solidFill>
          </a:endParaRPr>
        </a:p>
        <a:p>
          <a:pPr algn="l"/>
          <a:r>
            <a:rPr lang="sv-SE" sz="1100" b="0" spc="20">
              <a:solidFill>
                <a:schemeClr val="tx1">
                  <a:lumMod val="95000"/>
                  <a:lumOff val="5000"/>
                </a:schemeClr>
              </a:solidFill>
            </a:rPr>
            <a:t>Har du följt den här guiden borde det nu står “KLAR” i cellen under kolumnen “STATUS”. I annat fall bör det stå vad som är fel så att du kan åtgärda det. Har du några frågor</a:t>
          </a:r>
          <a:r>
            <a:rPr lang="sv-SE" sz="1100" b="0" spc="20" baseline="0">
              <a:solidFill>
                <a:schemeClr val="tx1">
                  <a:lumMod val="95000"/>
                  <a:lumOff val="5000"/>
                </a:schemeClr>
              </a:solidFill>
            </a:rPr>
            <a:t> kring hur mallen fungerar så kan du skriva till din region på instagram</a:t>
          </a:r>
          <a:r>
            <a:rPr lang="sv-SE" sz="1100" b="0" spc="20">
              <a:solidFill>
                <a:schemeClr val="tx1">
                  <a:lumMod val="95000"/>
                  <a:lumOff val="5000"/>
                </a:schemeClr>
              </a:solidFill>
            </a:rPr>
            <a:t>.  </a:t>
          </a:r>
        </a:p>
      </xdr:txBody>
    </xdr:sp>
    <xdr:clientData/>
  </xdr:twoCellAnchor>
  <xdr:twoCellAnchor>
    <xdr:from>
      <xdr:col>3</xdr:col>
      <xdr:colOff>571853</xdr:colOff>
      <xdr:row>39</xdr:row>
      <xdr:rowOff>175676</xdr:rowOff>
    </xdr:from>
    <xdr:to>
      <xdr:col>12</xdr:col>
      <xdr:colOff>20814</xdr:colOff>
      <xdr:row>54</xdr:row>
      <xdr:rowOff>1642526</xdr:rowOff>
    </xdr:to>
    <xdr:sp macro="" textlink="">
      <xdr:nvSpPr>
        <xdr:cNvPr id="6" name="Rektangel: rundade hörn 14">
          <a:extLst>
            <a:ext uri="{FF2B5EF4-FFF2-40B4-BE49-F238E27FC236}">
              <a16:creationId xmlns:a16="http://schemas.microsoft.com/office/drawing/2014/main" id="{66475B8B-BE50-45E1-87B9-780B41D78390}"/>
            </a:ext>
          </a:extLst>
        </xdr:cNvPr>
        <xdr:cNvSpPr/>
      </xdr:nvSpPr>
      <xdr:spPr>
        <a:xfrm>
          <a:off x="2508603" y="7192426"/>
          <a:ext cx="4973461" cy="4165600"/>
        </a:xfrm>
        <a:prstGeom prst="roundRect">
          <a:avLst>
            <a:gd name="adj" fmla="val 1593"/>
          </a:avLst>
        </a:prstGeom>
        <a:solidFill>
          <a:srgbClr val="FFFFFF"/>
        </a:solidFill>
        <a:ln w="28575" cap="flat" cmpd="sng" algn="ctr">
          <a:solidFill>
            <a:schemeClr val="accent6">
              <a:lumMod val="75000"/>
            </a:schemeClr>
          </a:solidFill>
          <a:prstDash val="solid"/>
          <a:miter lim="800000"/>
          <a:extLst>
            <a:ext uri="{C807C97D-BFC1-408E-A445-0C87EB9F89A2}">
              <ask:lineSketchStyleProps xmlns:ask="http://schemas.microsoft.com/office/drawing/2018/sketchyshapes" sd="3420843494">
                <a:custGeom>
                  <a:avLst/>
                  <a:gdLst>
                    <a:gd name="connsiteX0" fmla="*/ 0 w 3190875"/>
                    <a:gd name="connsiteY0" fmla="*/ 41271 h 2590800"/>
                    <a:gd name="connsiteX1" fmla="*/ 41271 w 3190875"/>
                    <a:gd name="connsiteY1" fmla="*/ 0 h 2590800"/>
                    <a:gd name="connsiteX2" fmla="*/ 528243 w 3190875"/>
                    <a:gd name="connsiteY2" fmla="*/ 0 h 2590800"/>
                    <a:gd name="connsiteX3" fmla="*/ 984132 w 3190875"/>
                    <a:gd name="connsiteY3" fmla="*/ 0 h 2590800"/>
                    <a:gd name="connsiteX4" fmla="*/ 1408938 w 3190875"/>
                    <a:gd name="connsiteY4" fmla="*/ 0 h 2590800"/>
                    <a:gd name="connsiteX5" fmla="*/ 1895910 w 3190875"/>
                    <a:gd name="connsiteY5" fmla="*/ 0 h 2590800"/>
                    <a:gd name="connsiteX6" fmla="*/ 2413965 w 3190875"/>
                    <a:gd name="connsiteY6" fmla="*/ 0 h 2590800"/>
                    <a:gd name="connsiteX7" fmla="*/ 3149604 w 3190875"/>
                    <a:gd name="connsiteY7" fmla="*/ 0 h 2590800"/>
                    <a:gd name="connsiteX8" fmla="*/ 3190875 w 3190875"/>
                    <a:gd name="connsiteY8" fmla="*/ 41271 h 2590800"/>
                    <a:gd name="connsiteX9" fmla="*/ 3190875 w 3190875"/>
                    <a:gd name="connsiteY9" fmla="*/ 568005 h 2590800"/>
                    <a:gd name="connsiteX10" fmla="*/ 3190875 w 3190875"/>
                    <a:gd name="connsiteY10" fmla="*/ 1069657 h 2590800"/>
                    <a:gd name="connsiteX11" fmla="*/ 3190875 w 3190875"/>
                    <a:gd name="connsiteY11" fmla="*/ 1596391 h 2590800"/>
                    <a:gd name="connsiteX12" fmla="*/ 3190875 w 3190875"/>
                    <a:gd name="connsiteY12" fmla="*/ 2098043 h 2590800"/>
                    <a:gd name="connsiteX13" fmla="*/ 3190875 w 3190875"/>
                    <a:gd name="connsiteY13" fmla="*/ 2549529 h 2590800"/>
                    <a:gd name="connsiteX14" fmla="*/ 3149604 w 3190875"/>
                    <a:gd name="connsiteY14" fmla="*/ 2590800 h 2590800"/>
                    <a:gd name="connsiteX15" fmla="*/ 2569382 w 3190875"/>
                    <a:gd name="connsiteY15" fmla="*/ 2590800 h 2590800"/>
                    <a:gd name="connsiteX16" fmla="*/ 1989160 w 3190875"/>
                    <a:gd name="connsiteY16" fmla="*/ 2590800 h 2590800"/>
                    <a:gd name="connsiteX17" fmla="*/ 1408938 w 3190875"/>
                    <a:gd name="connsiteY17" fmla="*/ 2590800 h 2590800"/>
                    <a:gd name="connsiteX18" fmla="*/ 984132 w 3190875"/>
                    <a:gd name="connsiteY18" fmla="*/ 2590800 h 2590800"/>
                    <a:gd name="connsiteX19" fmla="*/ 41271 w 3190875"/>
                    <a:gd name="connsiteY19" fmla="*/ 2590800 h 2590800"/>
                    <a:gd name="connsiteX20" fmla="*/ 0 w 3190875"/>
                    <a:gd name="connsiteY20" fmla="*/ 2549529 h 2590800"/>
                    <a:gd name="connsiteX21" fmla="*/ 0 w 3190875"/>
                    <a:gd name="connsiteY21" fmla="*/ 2022795 h 2590800"/>
                    <a:gd name="connsiteX22" fmla="*/ 0 w 3190875"/>
                    <a:gd name="connsiteY22" fmla="*/ 1571308 h 2590800"/>
                    <a:gd name="connsiteX23" fmla="*/ 0 w 3190875"/>
                    <a:gd name="connsiteY23" fmla="*/ 1119822 h 2590800"/>
                    <a:gd name="connsiteX24" fmla="*/ 0 w 3190875"/>
                    <a:gd name="connsiteY24" fmla="*/ 568005 h 2590800"/>
                    <a:gd name="connsiteX25" fmla="*/ 0 w 3190875"/>
                    <a:gd name="connsiteY25" fmla="*/ 41271 h 259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190875" h="2590800" extrusionOk="0">
                      <a:moveTo>
                        <a:pt x="0" y="41271"/>
                      </a:moveTo>
                      <a:cubicBezTo>
                        <a:pt x="-737" y="22427"/>
                        <a:pt x="21512" y="3664"/>
                        <a:pt x="41271" y="0"/>
                      </a:cubicBezTo>
                      <a:cubicBezTo>
                        <a:pt x="250045" y="-18863"/>
                        <a:pt x="353209" y="27395"/>
                        <a:pt x="528243" y="0"/>
                      </a:cubicBezTo>
                      <a:cubicBezTo>
                        <a:pt x="703277" y="-27395"/>
                        <a:pt x="837708" y="24205"/>
                        <a:pt x="984132" y="0"/>
                      </a:cubicBezTo>
                      <a:cubicBezTo>
                        <a:pt x="1130556" y="-24205"/>
                        <a:pt x="1296993" y="11920"/>
                        <a:pt x="1408938" y="0"/>
                      </a:cubicBezTo>
                      <a:cubicBezTo>
                        <a:pt x="1520883" y="-11920"/>
                        <a:pt x="1705369" y="33223"/>
                        <a:pt x="1895910" y="0"/>
                      </a:cubicBezTo>
                      <a:cubicBezTo>
                        <a:pt x="2086451" y="-33223"/>
                        <a:pt x="2213790" y="30549"/>
                        <a:pt x="2413965" y="0"/>
                      </a:cubicBezTo>
                      <a:cubicBezTo>
                        <a:pt x="2614141" y="-30549"/>
                        <a:pt x="2972296" y="65946"/>
                        <a:pt x="3149604" y="0"/>
                      </a:cubicBezTo>
                      <a:cubicBezTo>
                        <a:pt x="3173064" y="222"/>
                        <a:pt x="3192561" y="22661"/>
                        <a:pt x="3190875" y="41271"/>
                      </a:cubicBezTo>
                      <a:cubicBezTo>
                        <a:pt x="3235914" y="225835"/>
                        <a:pt x="3164760" y="344743"/>
                        <a:pt x="3190875" y="568005"/>
                      </a:cubicBezTo>
                      <a:cubicBezTo>
                        <a:pt x="3216990" y="791267"/>
                        <a:pt x="3137733" y="933337"/>
                        <a:pt x="3190875" y="1069657"/>
                      </a:cubicBezTo>
                      <a:cubicBezTo>
                        <a:pt x="3244017" y="1205977"/>
                        <a:pt x="3150075" y="1486608"/>
                        <a:pt x="3190875" y="1596391"/>
                      </a:cubicBezTo>
                      <a:cubicBezTo>
                        <a:pt x="3231675" y="1706174"/>
                        <a:pt x="3160140" y="1958783"/>
                        <a:pt x="3190875" y="2098043"/>
                      </a:cubicBezTo>
                      <a:cubicBezTo>
                        <a:pt x="3221610" y="2237303"/>
                        <a:pt x="3157488" y="2373215"/>
                        <a:pt x="3190875" y="2549529"/>
                      </a:cubicBezTo>
                      <a:cubicBezTo>
                        <a:pt x="3188612" y="2570954"/>
                        <a:pt x="3174771" y="2594882"/>
                        <a:pt x="3149604" y="2590800"/>
                      </a:cubicBezTo>
                      <a:cubicBezTo>
                        <a:pt x="2916556" y="2625799"/>
                        <a:pt x="2758275" y="2570016"/>
                        <a:pt x="2569382" y="2590800"/>
                      </a:cubicBezTo>
                      <a:cubicBezTo>
                        <a:pt x="2380489" y="2611584"/>
                        <a:pt x="2176159" y="2551146"/>
                        <a:pt x="1989160" y="2590800"/>
                      </a:cubicBezTo>
                      <a:cubicBezTo>
                        <a:pt x="1802161" y="2630454"/>
                        <a:pt x="1632886" y="2529571"/>
                        <a:pt x="1408938" y="2590800"/>
                      </a:cubicBezTo>
                      <a:cubicBezTo>
                        <a:pt x="1184990" y="2652029"/>
                        <a:pt x="1103329" y="2558820"/>
                        <a:pt x="984132" y="2590800"/>
                      </a:cubicBezTo>
                      <a:cubicBezTo>
                        <a:pt x="864935" y="2622780"/>
                        <a:pt x="361857" y="2576952"/>
                        <a:pt x="41271" y="2590800"/>
                      </a:cubicBezTo>
                      <a:cubicBezTo>
                        <a:pt x="18704" y="2587462"/>
                        <a:pt x="-171" y="2570993"/>
                        <a:pt x="0" y="2549529"/>
                      </a:cubicBezTo>
                      <a:cubicBezTo>
                        <a:pt x="-28340" y="2376401"/>
                        <a:pt x="10662" y="2130631"/>
                        <a:pt x="0" y="2022795"/>
                      </a:cubicBezTo>
                      <a:cubicBezTo>
                        <a:pt x="-10662" y="1914959"/>
                        <a:pt x="46082" y="1681243"/>
                        <a:pt x="0" y="1571308"/>
                      </a:cubicBezTo>
                      <a:cubicBezTo>
                        <a:pt x="-46082" y="1461373"/>
                        <a:pt x="18250" y="1325080"/>
                        <a:pt x="0" y="1119822"/>
                      </a:cubicBezTo>
                      <a:cubicBezTo>
                        <a:pt x="-18250" y="914564"/>
                        <a:pt x="2203" y="685765"/>
                        <a:pt x="0" y="568005"/>
                      </a:cubicBezTo>
                      <a:cubicBezTo>
                        <a:pt x="-2203" y="450245"/>
                        <a:pt x="59091" y="225102"/>
                        <a:pt x="0" y="41271"/>
                      </a:cubicBezTo>
                      <a:close/>
                    </a:path>
                  </a:pathLst>
                </a:custGeom>
                <ask:type>
                  <ask:lineSketchNone/>
                </ask:type>
              </ask:lineSketchStyleProps>
            </a:ext>
          </a:extLs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400" b="1">
              <a:solidFill>
                <a:schemeClr val="tx1">
                  <a:lumMod val="95000"/>
                  <a:lumOff val="5000"/>
                </a:schemeClr>
              </a:solidFill>
            </a:rPr>
            <a:t>FAQ </a:t>
          </a:r>
        </a:p>
        <a:p>
          <a:pPr algn="l"/>
          <a:endParaRPr lang="sv-SE" sz="1050">
            <a:solidFill>
              <a:schemeClr val="tx1">
                <a:lumMod val="95000"/>
                <a:lumOff val="5000"/>
              </a:schemeClr>
            </a:solidFill>
          </a:endParaRPr>
        </a:p>
        <a:p>
          <a:pPr algn="l"/>
          <a:r>
            <a:rPr lang="sv-SE" sz="1100" b="1" spc="20">
              <a:solidFill>
                <a:schemeClr val="tx1">
                  <a:lumMod val="95000"/>
                  <a:lumOff val="5000"/>
                </a:schemeClr>
              </a:solidFill>
            </a:rPr>
            <a:t>Vad är skillnaden mellan bokföring och bokslut?</a:t>
          </a:r>
        </a:p>
        <a:p>
          <a:pPr algn="l"/>
          <a:r>
            <a:rPr lang="sv-SE" sz="1100" b="0" spc="20">
              <a:solidFill>
                <a:schemeClr val="tx1">
                  <a:lumMod val="95000"/>
                  <a:lumOff val="5000"/>
                </a:schemeClr>
              </a:solidFill>
            </a:rPr>
            <a:t>Bokföring är den löpande sammanställningen av intäkter och utgifter som elevkåren har under året. Varje intäkt och utgift ska bokföras. Bokslutet är en sammanställning som görs vid den 31 december (eller vid</a:t>
          </a:r>
          <a:r>
            <a:rPr lang="sv-SE" sz="1100" b="0" spc="20" baseline="0">
              <a:solidFill>
                <a:schemeClr val="tx1">
                  <a:lumMod val="95000"/>
                  <a:lumOff val="5000"/>
                </a:schemeClr>
              </a:solidFill>
            </a:rPr>
            <a:t> dagen då er sista transaktion för året görs) </a:t>
          </a:r>
          <a:r>
            <a:rPr lang="sv-SE" sz="1100" b="0" spc="20">
              <a:solidFill>
                <a:schemeClr val="tx1">
                  <a:lumMod val="95000"/>
                  <a:lumOff val="5000"/>
                </a:schemeClr>
              </a:solidFill>
            </a:rPr>
            <a:t>varje år för att få en överblick av hur ekonomin ser ut som man sedan kan presentera på årsmötet året därefter.</a:t>
          </a:r>
        </a:p>
        <a:p>
          <a:pPr algn="l"/>
          <a:endParaRPr lang="sv-SE" sz="1100" b="1" spc="20">
            <a:solidFill>
              <a:schemeClr val="tx1">
                <a:lumMod val="95000"/>
                <a:lumOff val="5000"/>
              </a:schemeClr>
            </a:solidFill>
          </a:endParaRPr>
        </a:p>
        <a:p>
          <a:pPr algn="l"/>
          <a:r>
            <a:rPr lang="sv-SE" sz="1100" b="1" spc="20">
              <a:solidFill>
                <a:schemeClr val="tx1">
                  <a:lumMod val="95000"/>
                  <a:lumOff val="5000"/>
                </a:schemeClr>
              </a:solidFill>
            </a:rPr>
            <a:t>Jag lyckas inte lägga in kvittot, hur gör jag då? </a:t>
          </a:r>
        </a:p>
        <a:p>
          <a:pPr algn="l"/>
          <a:r>
            <a:rPr lang="sv-SE" sz="1100" b="0" spc="20">
              <a:solidFill>
                <a:schemeClr val="tx1">
                  <a:lumMod val="95000"/>
                  <a:lumOff val="5000"/>
                </a:schemeClr>
              </a:solidFill>
            </a:rPr>
            <a:t>Om ni inte lyckas att lägga in en bild på ert kvitto så kan ni istället ladda upp kvittot i en molntjänst, exempelvis på Google Drive eller OneDrive, så kan ni sedan döpa bilderna</a:t>
          </a:r>
          <a:r>
            <a:rPr lang="sv-SE" sz="1100" b="0" spc="20" baseline="0">
              <a:solidFill>
                <a:schemeClr val="tx1">
                  <a:lumMod val="95000"/>
                  <a:lumOff val="5000"/>
                </a:schemeClr>
              </a:solidFill>
            </a:rPr>
            <a:t> till det rätta verifikationsnummret och </a:t>
          </a:r>
          <a:r>
            <a:rPr lang="sv-SE" sz="1100" b="0" spc="20">
              <a:solidFill>
                <a:schemeClr val="tx1">
                  <a:lumMod val="95000"/>
                  <a:lumOff val="5000"/>
                </a:schemeClr>
              </a:solidFill>
            </a:rPr>
            <a:t>länka till kvittot i bokföringen istället. Ifall</a:t>
          </a:r>
          <a:r>
            <a:rPr lang="sv-SE" sz="1100" b="0" spc="20" baseline="0">
              <a:solidFill>
                <a:schemeClr val="tx1">
                  <a:lumMod val="95000"/>
                  <a:lumOff val="5000"/>
                </a:schemeClr>
              </a:solidFill>
            </a:rPr>
            <a:t> ni använder en molntjänst är det jättevikigt att ni ger nästa styrelse tillgång till mappen. Kåren ska kunna visa upp en fysisk eller digitalt kopia av samtliga kvitton 7 år bakåt i tiden, ifall Skatteverket skulle begära det. </a:t>
          </a:r>
          <a:endParaRPr lang="sv-SE" sz="1100" b="0" spc="20">
            <a:solidFill>
              <a:schemeClr val="tx1">
                <a:lumMod val="95000"/>
                <a:lumOff val="5000"/>
              </a:schemeClr>
            </a:solidFill>
          </a:endParaRPr>
        </a:p>
        <a:p>
          <a:pPr algn="l"/>
          <a:endParaRPr lang="sv-SE" sz="1100" b="1" spc="20">
            <a:solidFill>
              <a:schemeClr val="tx1">
                <a:lumMod val="95000"/>
                <a:lumOff val="5000"/>
              </a:schemeClr>
            </a:solidFill>
          </a:endParaRPr>
        </a:p>
        <a:p>
          <a:pPr algn="l"/>
          <a:r>
            <a:rPr lang="sv-SE" sz="1100" b="1" spc="20">
              <a:solidFill>
                <a:schemeClr val="tx1">
                  <a:lumMod val="95000"/>
                  <a:lumOff val="5000"/>
                </a:schemeClr>
              </a:solidFill>
            </a:rPr>
            <a:t>Hur bokför vi köp</a:t>
          </a:r>
          <a:r>
            <a:rPr lang="sv-SE" sz="1100" b="1" spc="20" baseline="0">
              <a:solidFill>
                <a:schemeClr val="tx1">
                  <a:lumMod val="95000"/>
                  <a:lumOff val="5000"/>
                </a:schemeClr>
              </a:solidFill>
            </a:rPr>
            <a:t> med </a:t>
          </a:r>
          <a:r>
            <a:rPr lang="sv-SE" sz="1100" b="1" spc="20">
              <a:solidFill>
                <a:schemeClr val="tx1">
                  <a:lumMod val="95000"/>
                  <a:lumOff val="5000"/>
                </a:schemeClr>
              </a:solidFill>
            </a:rPr>
            <a:t>presentkort?</a:t>
          </a:r>
        </a:p>
        <a:p>
          <a:pPr algn="l"/>
          <a:r>
            <a:rPr lang="sv-SE" sz="1100" b="0" spc="20">
              <a:solidFill>
                <a:schemeClr val="tx1">
                  <a:lumMod val="95000"/>
                  <a:lumOff val="5000"/>
                </a:schemeClr>
              </a:solidFill>
            </a:rPr>
            <a:t>Om ni får ett presentkort så kan ni bokföra det som "Handkassa_in" och sedan använda "Presentkort" som kategori. Alla köp som görs med presentkortet blir då "Handkassa_ut" och "Presentkort". OBS: Om ni redan har ett presentkort vid årets början så skriver ni in det i "Ingående handkassa"</a:t>
          </a:r>
        </a:p>
      </xdr:txBody>
    </xdr:sp>
    <xdr:clientData/>
  </xdr:twoCellAnchor>
  <xdr:twoCellAnchor>
    <xdr:from>
      <xdr:col>12</xdr:col>
      <xdr:colOff>296191</xdr:colOff>
      <xdr:row>44</xdr:row>
      <xdr:rowOff>18546</xdr:rowOff>
    </xdr:from>
    <xdr:to>
      <xdr:col>20</xdr:col>
      <xdr:colOff>345227</xdr:colOff>
      <xdr:row>54</xdr:row>
      <xdr:rowOff>1642173</xdr:rowOff>
    </xdr:to>
    <xdr:sp macro="" textlink="">
      <xdr:nvSpPr>
        <xdr:cNvPr id="675" name="Rektangel: rundade hörn 14">
          <a:extLst>
            <a:ext uri="{FF2B5EF4-FFF2-40B4-BE49-F238E27FC236}">
              <a16:creationId xmlns:a16="http://schemas.microsoft.com/office/drawing/2014/main" id="{E0FF221E-3922-45DF-A71E-DAA0DE97EE5E}"/>
            </a:ext>
          </a:extLst>
        </xdr:cNvPr>
        <xdr:cNvSpPr/>
      </xdr:nvSpPr>
      <xdr:spPr>
        <a:xfrm>
          <a:off x="7757441" y="7934879"/>
          <a:ext cx="4970286" cy="3422794"/>
        </a:xfrm>
        <a:prstGeom prst="roundRect">
          <a:avLst>
            <a:gd name="adj" fmla="val 1593"/>
          </a:avLst>
        </a:prstGeom>
        <a:solidFill>
          <a:srgbClr val="FFFFFF"/>
        </a:solidFill>
        <a:ln w="28575" cap="flat" cmpd="sng" algn="ctr">
          <a:solidFill>
            <a:schemeClr val="accent6">
              <a:lumMod val="75000"/>
            </a:schemeClr>
          </a:solidFill>
          <a:prstDash val="solid"/>
          <a:miter lim="800000"/>
          <a:extLst>
            <a:ext uri="{C807C97D-BFC1-408E-A445-0C87EB9F89A2}">
              <ask:lineSketchStyleProps xmlns:ask="http://schemas.microsoft.com/office/drawing/2018/sketchyshapes" sd="3420843494">
                <a:custGeom>
                  <a:avLst/>
                  <a:gdLst>
                    <a:gd name="connsiteX0" fmla="*/ 0 w 3190875"/>
                    <a:gd name="connsiteY0" fmla="*/ 41271 h 2590800"/>
                    <a:gd name="connsiteX1" fmla="*/ 41271 w 3190875"/>
                    <a:gd name="connsiteY1" fmla="*/ 0 h 2590800"/>
                    <a:gd name="connsiteX2" fmla="*/ 528243 w 3190875"/>
                    <a:gd name="connsiteY2" fmla="*/ 0 h 2590800"/>
                    <a:gd name="connsiteX3" fmla="*/ 984132 w 3190875"/>
                    <a:gd name="connsiteY3" fmla="*/ 0 h 2590800"/>
                    <a:gd name="connsiteX4" fmla="*/ 1408938 w 3190875"/>
                    <a:gd name="connsiteY4" fmla="*/ 0 h 2590800"/>
                    <a:gd name="connsiteX5" fmla="*/ 1895910 w 3190875"/>
                    <a:gd name="connsiteY5" fmla="*/ 0 h 2590800"/>
                    <a:gd name="connsiteX6" fmla="*/ 2413965 w 3190875"/>
                    <a:gd name="connsiteY6" fmla="*/ 0 h 2590800"/>
                    <a:gd name="connsiteX7" fmla="*/ 3149604 w 3190875"/>
                    <a:gd name="connsiteY7" fmla="*/ 0 h 2590800"/>
                    <a:gd name="connsiteX8" fmla="*/ 3190875 w 3190875"/>
                    <a:gd name="connsiteY8" fmla="*/ 41271 h 2590800"/>
                    <a:gd name="connsiteX9" fmla="*/ 3190875 w 3190875"/>
                    <a:gd name="connsiteY9" fmla="*/ 568005 h 2590800"/>
                    <a:gd name="connsiteX10" fmla="*/ 3190875 w 3190875"/>
                    <a:gd name="connsiteY10" fmla="*/ 1069657 h 2590800"/>
                    <a:gd name="connsiteX11" fmla="*/ 3190875 w 3190875"/>
                    <a:gd name="connsiteY11" fmla="*/ 1596391 h 2590800"/>
                    <a:gd name="connsiteX12" fmla="*/ 3190875 w 3190875"/>
                    <a:gd name="connsiteY12" fmla="*/ 2098043 h 2590800"/>
                    <a:gd name="connsiteX13" fmla="*/ 3190875 w 3190875"/>
                    <a:gd name="connsiteY13" fmla="*/ 2549529 h 2590800"/>
                    <a:gd name="connsiteX14" fmla="*/ 3149604 w 3190875"/>
                    <a:gd name="connsiteY14" fmla="*/ 2590800 h 2590800"/>
                    <a:gd name="connsiteX15" fmla="*/ 2569382 w 3190875"/>
                    <a:gd name="connsiteY15" fmla="*/ 2590800 h 2590800"/>
                    <a:gd name="connsiteX16" fmla="*/ 1989160 w 3190875"/>
                    <a:gd name="connsiteY16" fmla="*/ 2590800 h 2590800"/>
                    <a:gd name="connsiteX17" fmla="*/ 1408938 w 3190875"/>
                    <a:gd name="connsiteY17" fmla="*/ 2590800 h 2590800"/>
                    <a:gd name="connsiteX18" fmla="*/ 984132 w 3190875"/>
                    <a:gd name="connsiteY18" fmla="*/ 2590800 h 2590800"/>
                    <a:gd name="connsiteX19" fmla="*/ 41271 w 3190875"/>
                    <a:gd name="connsiteY19" fmla="*/ 2590800 h 2590800"/>
                    <a:gd name="connsiteX20" fmla="*/ 0 w 3190875"/>
                    <a:gd name="connsiteY20" fmla="*/ 2549529 h 2590800"/>
                    <a:gd name="connsiteX21" fmla="*/ 0 w 3190875"/>
                    <a:gd name="connsiteY21" fmla="*/ 2022795 h 2590800"/>
                    <a:gd name="connsiteX22" fmla="*/ 0 w 3190875"/>
                    <a:gd name="connsiteY22" fmla="*/ 1571308 h 2590800"/>
                    <a:gd name="connsiteX23" fmla="*/ 0 w 3190875"/>
                    <a:gd name="connsiteY23" fmla="*/ 1119822 h 2590800"/>
                    <a:gd name="connsiteX24" fmla="*/ 0 w 3190875"/>
                    <a:gd name="connsiteY24" fmla="*/ 568005 h 2590800"/>
                    <a:gd name="connsiteX25" fmla="*/ 0 w 3190875"/>
                    <a:gd name="connsiteY25" fmla="*/ 41271 h 259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190875" h="2590800" extrusionOk="0">
                      <a:moveTo>
                        <a:pt x="0" y="41271"/>
                      </a:moveTo>
                      <a:cubicBezTo>
                        <a:pt x="-737" y="22427"/>
                        <a:pt x="21512" y="3664"/>
                        <a:pt x="41271" y="0"/>
                      </a:cubicBezTo>
                      <a:cubicBezTo>
                        <a:pt x="250045" y="-18863"/>
                        <a:pt x="353209" y="27395"/>
                        <a:pt x="528243" y="0"/>
                      </a:cubicBezTo>
                      <a:cubicBezTo>
                        <a:pt x="703277" y="-27395"/>
                        <a:pt x="837708" y="24205"/>
                        <a:pt x="984132" y="0"/>
                      </a:cubicBezTo>
                      <a:cubicBezTo>
                        <a:pt x="1130556" y="-24205"/>
                        <a:pt x="1296993" y="11920"/>
                        <a:pt x="1408938" y="0"/>
                      </a:cubicBezTo>
                      <a:cubicBezTo>
                        <a:pt x="1520883" y="-11920"/>
                        <a:pt x="1705369" y="33223"/>
                        <a:pt x="1895910" y="0"/>
                      </a:cubicBezTo>
                      <a:cubicBezTo>
                        <a:pt x="2086451" y="-33223"/>
                        <a:pt x="2213790" y="30549"/>
                        <a:pt x="2413965" y="0"/>
                      </a:cubicBezTo>
                      <a:cubicBezTo>
                        <a:pt x="2614141" y="-30549"/>
                        <a:pt x="2972296" y="65946"/>
                        <a:pt x="3149604" y="0"/>
                      </a:cubicBezTo>
                      <a:cubicBezTo>
                        <a:pt x="3173064" y="222"/>
                        <a:pt x="3192561" y="22661"/>
                        <a:pt x="3190875" y="41271"/>
                      </a:cubicBezTo>
                      <a:cubicBezTo>
                        <a:pt x="3235914" y="225835"/>
                        <a:pt x="3164760" y="344743"/>
                        <a:pt x="3190875" y="568005"/>
                      </a:cubicBezTo>
                      <a:cubicBezTo>
                        <a:pt x="3216990" y="791267"/>
                        <a:pt x="3137733" y="933337"/>
                        <a:pt x="3190875" y="1069657"/>
                      </a:cubicBezTo>
                      <a:cubicBezTo>
                        <a:pt x="3244017" y="1205977"/>
                        <a:pt x="3150075" y="1486608"/>
                        <a:pt x="3190875" y="1596391"/>
                      </a:cubicBezTo>
                      <a:cubicBezTo>
                        <a:pt x="3231675" y="1706174"/>
                        <a:pt x="3160140" y="1958783"/>
                        <a:pt x="3190875" y="2098043"/>
                      </a:cubicBezTo>
                      <a:cubicBezTo>
                        <a:pt x="3221610" y="2237303"/>
                        <a:pt x="3157488" y="2373215"/>
                        <a:pt x="3190875" y="2549529"/>
                      </a:cubicBezTo>
                      <a:cubicBezTo>
                        <a:pt x="3188612" y="2570954"/>
                        <a:pt x="3174771" y="2594882"/>
                        <a:pt x="3149604" y="2590800"/>
                      </a:cubicBezTo>
                      <a:cubicBezTo>
                        <a:pt x="2916556" y="2625799"/>
                        <a:pt x="2758275" y="2570016"/>
                        <a:pt x="2569382" y="2590800"/>
                      </a:cubicBezTo>
                      <a:cubicBezTo>
                        <a:pt x="2380489" y="2611584"/>
                        <a:pt x="2176159" y="2551146"/>
                        <a:pt x="1989160" y="2590800"/>
                      </a:cubicBezTo>
                      <a:cubicBezTo>
                        <a:pt x="1802161" y="2630454"/>
                        <a:pt x="1632886" y="2529571"/>
                        <a:pt x="1408938" y="2590800"/>
                      </a:cubicBezTo>
                      <a:cubicBezTo>
                        <a:pt x="1184990" y="2652029"/>
                        <a:pt x="1103329" y="2558820"/>
                        <a:pt x="984132" y="2590800"/>
                      </a:cubicBezTo>
                      <a:cubicBezTo>
                        <a:pt x="864935" y="2622780"/>
                        <a:pt x="361857" y="2576952"/>
                        <a:pt x="41271" y="2590800"/>
                      </a:cubicBezTo>
                      <a:cubicBezTo>
                        <a:pt x="18704" y="2587462"/>
                        <a:pt x="-171" y="2570993"/>
                        <a:pt x="0" y="2549529"/>
                      </a:cubicBezTo>
                      <a:cubicBezTo>
                        <a:pt x="-28340" y="2376401"/>
                        <a:pt x="10662" y="2130631"/>
                        <a:pt x="0" y="2022795"/>
                      </a:cubicBezTo>
                      <a:cubicBezTo>
                        <a:pt x="-10662" y="1914959"/>
                        <a:pt x="46082" y="1681243"/>
                        <a:pt x="0" y="1571308"/>
                      </a:cubicBezTo>
                      <a:cubicBezTo>
                        <a:pt x="-46082" y="1461373"/>
                        <a:pt x="18250" y="1325080"/>
                        <a:pt x="0" y="1119822"/>
                      </a:cubicBezTo>
                      <a:cubicBezTo>
                        <a:pt x="-18250" y="914564"/>
                        <a:pt x="2203" y="685765"/>
                        <a:pt x="0" y="568005"/>
                      </a:cubicBezTo>
                      <a:cubicBezTo>
                        <a:pt x="-2203" y="450245"/>
                        <a:pt x="59091" y="225102"/>
                        <a:pt x="0" y="41271"/>
                      </a:cubicBezTo>
                      <a:close/>
                    </a:path>
                  </a:pathLst>
                </a:custGeom>
                <ask:type>
                  <ask:lineSketchNone/>
                </ask:type>
              </ask:lineSketchStyleProps>
            </a:ext>
          </a:extLs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400" b="1">
              <a:solidFill>
                <a:schemeClr val="tx1">
                  <a:lumMod val="95000"/>
                  <a:lumOff val="5000"/>
                </a:schemeClr>
              </a:solidFill>
            </a:rPr>
            <a:t>FAQ </a:t>
          </a:r>
        </a:p>
        <a:p>
          <a:pPr algn="l"/>
          <a:endParaRPr lang="sv-SE" sz="1050">
            <a:solidFill>
              <a:schemeClr val="tx1">
                <a:lumMod val="95000"/>
                <a:lumOff val="5000"/>
              </a:schemeClr>
            </a:solidFill>
          </a:endParaRPr>
        </a:p>
        <a:p>
          <a:pPr algn="l"/>
          <a:r>
            <a:rPr lang="sv-SE" sz="1100" b="1" spc="20">
              <a:solidFill>
                <a:schemeClr val="tx1">
                  <a:lumMod val="95000"/>
                  <a:lumOff val="5000"/>
                </a:schemeClr>
              </a:solidFill>
            </a:rPr>
            <a:t>Måste vi bokföra?  </a:t>
          </a:r>
          <a:br>
            <a:rPr lang="sv-SE" sz="1100" b="1" spc="20">
              <a:solidFill>
                <a:schemeClr val="tx1">
                  <a:lumMod val="95000"/>
                  <a:lumOff val="5000"/>
                </a:schemeClr>
              </a:solidFill>
            </a:rPr>
          </a:br>
          <a:r>
            <a:rPr lang="sv-SE" sz="1100" b="1" i="1" spc="20">
              <a:solidFill>
                <a:schemeClr val="tx1">
                  <a:lumMod val="95000"/>
                  <a:lumOff val="5000"/>
                </a:schemeClr>
              </a:solidFill>
            </a:rPr>
            <a:t>Ja</a:t>
          </a:r>
          <a:r>
            <a:rPr lang="sv-SE" sz="1100" b="0" spc="20">
              <a:solidFill>
                <a:schemeClr val="tx1">
                  <a:lumMod val="95000"/>
                  <a:lumOff val="5000"/>
                </a:schemeClr>
              </a:solidFill>
            </a:rPr>
            <a:t>! Utöver</a:t>
          </a:r>
          <a:r>
            <a:rPr lang="sv-SE" sz="1100" b="0" spc="20" baseline="0">
              <a:solidFill>
                <a:schemeClr val="tx1">
                  <a:lumMod val="95000"/>
                  <a:lumOff val="5000"/>
                </a:schemeClr>
              </a:solidFill>
            </a:rPr>
            <a:t> direkta lagkrav så är det dessutom väldigt viktigt principielt att en ideel förening är transparent med hur föreningens pengar spenderas. </a:t>
          </a:r>
          <a:endParaRPr lang="sv-SE" sz="1100" b="0" spc="20">
            <a:solidFill>
              <a:schemeClr val="tx1">
                <a:lumMod val="95000"/>
                <a:lumOff val="5000"/>
              </a:schemeClr>
            </a:solidFill>
          </a:endParaRPr>
        </a:p>
        <a:p>
          <a:pPr algn="l"/>
          <a:endParaRPr lang="sv-SE" sz="1100" b="1" spc="20">
            <a:solidFill>
              <a:schemeClr val="tx1">
                <a:lumMod val="95000"/>
                <a:lumOff val="5000"/>
              </a:schemeClr>
            </a:solidFill>
          </a:endParaRPr>
        </a:p>
        <a:p>
          <a:pPr algn="l"/>
          <a:r>
            <a:rPr lang="sv-SE" sz="1100" b="1" spc="20">
              <a:solidFill>
                <a:schemeClr val="tx1">
                  <a:lumMod val="95000"/>
                  <a:lumOff val="5000"/>
                </a:schemeClr>
              </a:solidFill>
            </a:rPr>
            <a:t>Hur gör vi i samband av swishförsäljningar?  </a:t>
          </a:r>
        </a:p>
        <a:p>
          <a:pPr algn="l"/>
          <a:r>
            <a:rPr lang="sv-SE" sz="1100" b="0" spc="20">
              <a:solidFill>
                <a:schemeClr val="tx1">
                  <a:lumMod val="95000"/>
                  <a:lumOff val="5000"/>
                </a:schemeClr>
              </a:solidFill>
            </a:rPr>
            <a:t>Ni</a:t>
          </a:r>
          <a:r>
            <a:rPr lang="sv-SE" sz="1100" b="0" spc="20" baseline="0">
              <a:solidFill>
                <a:schemeClr val="tx1">
                  <a:lumMod val="95000"/>
                  <a:lumOff val="5000"/>
                </a:schemeClr>
              </a:solidFill>
            </a:rPr>
            <a:t> kan räkna ihop det totala beloppet ni sålt för under en dag och bokföra det som ett försäljningstillfälle. Det viktiga är att alla betalningar ni räknar ihop skedde samma dag. Ni kan då ta en bild över er transaktionshistorik och använda som kvitto. </a:t>
          </a:r>
        </a:p>
        <a:p>
          <a:pPr algn="l"/>
          <a:endParaRPr lang="sv-SE" sz="1100" b="0" spc="20">
            <a:solidFill>
              <a:schemeClr val="tx1">
                <a:lumMod val="95000"/>
                <a:lumOff val="5000"/>
              </a:schemeClr>
            </a:solidFill>
          </a:endParaRPr>
        </a:p>
        <a:p>
          <a:pPr algn="l"/>
          <a:r>
            <a:rPr lang="sv-SE" sz="1100" b="1" spc="20">
              <a:solidFill>
                <a:schemeClr val="tx1">
                  <a:lumMod val="95000"/>
                  <a:lumOff val="5000"/>
                </a:schemeClr>
              </a:solidFill>
            </a:rPr>
            <a:t>Gör det nått ifall vi tappat bort ett kvitto?  </a:t>
          </a:r>
        </a:p>
        <a:p>
          <a:pPr algn="l"/>
          <a:r>
            <a:rPr lang="sv-SE" sz="1100" b="0" spc="20">
              <a:solidFill>
                <a:schemeClr val="tx1">
                  <a:lumMod val="95000"/>
                  <a:lumOff val="5000"/>
                </a:schemeClr>
              </a:solidFill>
            </a:rPr>
            <a:t>Det är </a:t>
          </a:r>
          <a:r>
            <a:rPr lang="sv-SE" sz="1100" b="0" i="1" spc="20">
              <a:solidFill>
                <a:schemeClr val="tx1">
                  <a:lumMod val="95000"/>
                  <a:lumOff val="5000"/>
                </a:schemeClr>
              </a:solidFill>
            </a:rPr>
            <a:t>väldigt</a:t>
          </a:r>
          <a:r>
            <a:rPr lang="sv-SE" sz="1100" b="0" spc="20">
              <a:solidFill>
                <a:schemeClr val="tx1">
                  <a:lumMod val="95000"/>
                  <a:lumOff val="5000"/>
                </a:schemeClr>
              </a:solidFill>
            </a:rPr>
            <a:t> viktigt att ni är noga med att spara</a:t>
          </a:r>
          <a:r>
            <a:rPr lang="sv-SE" sz="1100" b="0" spc="20" baseline="0">
              <a:solidFill>
                <a:schemeClr val="tx1">
                  <a:lumMod val="95000"/>
                  <a:lumOff val="5000"/>
                </a:schemeClr>
              </a:solidFill>
            </a:rPr>
            <a:t> kvitton för varje köp ni gör åt kåren! Dels finns det lagkrav på att kåren ska kunna visa upp kvitton flera år bakåt i tiden, men det är också vikigt principielt för att kårens medlemmar ska kunna lita på att kårens pengar alltid enbart går till kårens verksamhet. Kårens revisor kan mycket väl anmärka på ifall det saknas kvitton för någon eller flera utlägg. </a:t>
          </a:r>
          <a:endParaRPr lang="sv-SE" sz="1100" b="0" spc="20">
            <a:solidFill>
              <a:schemeClr val="tx1">
                <a:lumMod val="95000"/>
                <a:lumOff val="5000"/>
              </a:schemeClr>
            </a:solidFill>
          </a:endParaRPr>
        </a:p>
      </xdr:txBody>
    </xdr:sp>
    <xdr:clientData/>
  </xdr:twoCellAnchor>
  <xdr:twoCellAnchor>
    <xdr:from>
      <xdr:col>15</xdr:col>
      <xdr:colOff>328084</xdr:colOff>
      <xdr:row>57</xdr:row>
      <xdr:rowOff>10582</xdr:rowOff>
    </xdr:from>
    <xdr:to>
      <xdr:col>20</xdr:col>
      <xdr:colOff>483234</xdr:colOff>
      <xdr:row>73</xdr:row>
      <xdr:rowOff>21167</xdr:rowOff>
    </xdr:to>
    <xdr:sp macro="" textlink="">
      <xdr:nvSpPr>
        <xdr:cNvPr id="859" name="Rektangel: rundade hörn 13">
          <a:extLst>
            <a:ext uri="{FF2B5EF4-FFF2-40B4-BE49-F238E27FC236}">
              <a16:creationId xmlns:a16="http://schemas.microsoft.com/office/drawing/2014/main" id="{8C8D505E-8A2D-4EA9-898D-60F9ACDD75B0}"/>
            </a:ext>
          </a:extLst>
        </xdr:cNvPr>
        <xdr:cNvSpPr/>
      </xdr:nvSpPr>
      <xdr:spPr>
        <a:xfrm>
          <a:off x="9641417" y="12943415"/>
          <a:ext cx="3224317" cy="2889252"/>
        </a:xfrm>
        <a:prstGeom prst="roundRect">
          <a:avLst>
            <a:gd name="adj" fmla="val 3088"/>
          </a:avLst>
        </a:prstGeom>
        <a:solidFill>
          <a:srgbClr val="FFFFFF"/>
        </a:solidFill>
        <a:ln w="28575" cap="flat" cmpd="sng" algn="ctr">
          <a:solidFill>
            <a:schemeClr val="accent2">
              <a:lumMod val="50000"/>
            </a:schemeClr>
          </a:solidFill>
          <a:prstDash val="solid"/>
          <a:miter lim="800000"/>
          <a:extLst>
            <a:ext uri="{C807C97D-BFC1-408E-A445-0C87EB9F89A2}">
              <ask:lineSketchStyleProps xmlns:ask="http://schemas.microsoft.com/office/drawing/2018/sketchyshapes" sd="3420843494">
                <a:custGeom>
                  <a:avLst/>
                  <a:gdLst>
                    <a:gd name="connsiteX0" fmla="*/ 0 w 3190875"/>
                    <a:gd name="connsiteY0" fmla="*/ 41271 h 2590800"/>
                    <a:gd name="connsiteX1" fmla="*/ 41271 w 3190875"/>
                    <a:gd name="connsiteY1" fmla="*/ 0 h 2590800"/>
                    <a:gd name="connsiteX2" fmla="*/ 528243 w 3190875"/>
                    <a:gd name="connsiteY2" fmla="*/ 0 h 2590800"/>
                    <a:gd name="connsiteX3" fmla="*/ 984132 w 3190875"/>
                    <a:gd name="connsiteY3" fmla="*/ 0 h 2590800"/>
                    <a:gd name="connsiteX4" fmla="*/ 1408938 w 3190875"/>
                    <a:gd name="connsiteY4" fmla="*/ 0 h 2590800"/>
                    <a:gd name="connsiteX5" fmla="*/ 1895910 w 3190875"/>
                    <a:gd name="connsiteY5" fmla="*/ 0 h 2590800"/>
                    <a:gd name="connsiteX6" fmla="*/ 2413965 w 3190875"/>
                    <a:gd name="connsiteY6" fmla="*/ 0 h 2590800"/>
                    <a:gd name="connsiteX7" fmla="*/ 3149604 w 3190875"/>
                    <a:gd name="connsiteY7" fmla="*/ 0 h 2590800"/>
                    <a:gd name="connsiteX8" fmla="*/ 3190875 w 3190875"/>
                    <a:gd name="connsiteY8" fmla="*/ 41271 h 2590800"/>
                    <a:gd name="connsiteX9" fmla="*/ 3190875 w 3190875"/>
                    <a:gd name="connsiteY9" fmla="*/ 568005 h 2590800"/>
                    <a:gd name="connsiteX10" fmla="*/ 3190875 w 3190875"/>
                    <a:gd name="connsiteY10" fmla="*/ 1069657 h 2590800"/>
                    <a:gd name="connsiteX11" fmla="*/ 3190875 w 3190875"/>
                    <a:gd name="connsiteY11" fmla="*/ 1596391 h 2590800"/>
                    <a:gd name="connsiteX12" fmla="*/ 3190875 w 3190875"/>
                    <a:gd name="connsiteY12" fmla="*/ 2098043 h 2590800"/>
                    <a:gd name="connsiteX13" fmla="*/ 3190875 w 3190875"/>
                    <a:gd name="connsiteY13" fmla="*/ 2549529 h 2590800"/>
                    <a:gd name="connsiteX14" fmla="*/ 3149604 w 3190875"/>
                    <a:gd name="connsiteY14" fmla="*/ 2590800 h 2590800"/>
                    <a:gd name="connsiteX15" fmla="*/ 2569382 w 3190875"/>
                    <a:gd name="connsiteY15" fmla="*/ 2590800 h 2590800"/>
                    <a:gd name="connsiteX16" fmla="*/ 1989160 w 3190875"/>
                    <a:gd name="connsiteY16" fmla="*/ 2590800 h 2590800"/>
                    <a:gd name="connsiteX17" fmla="*/ 1408938 w 3190875"/>
                    <a:gd name="connsiteY17" fmla="*/ 2590800 h 2590800"/>
                    <a:gd name="connsiteX18" fmla="*/ 984132 w 3190875"/>
                    <a:gd name="connsiteY18" fmla="*/ 2590800 h 2590800"/>
                    <a:gd name="connsiteX19" fmla="*/ 41271 w 3190875"/>
                    <a:gd name="connsiteY19" fmla="*/ 2590800 h 2590800"/>
                    <a:gd name="connsiteX20" fmla="*/ 0 w 3190875"/>
                    <a:gd name="connsiteY20" fmla="*/ 2549529 h 2590800"/>
                    <a:gd name="connsiteX21" fmla="*/ 0 w 3190875"/>
                    <a:gd name="connsiteY21" fmla="*/ 2022795 h 2590800"/>
                    <a:gd name="connsiteX22" fmla="*/ 0 w 3190875"/>
                    <a:gd name="connsiteY22" fmla="*/ 1571308 h 2590800"/>
                    <a:gd name="connsiteX23" fmla="*/ 0 w 3190875"/>
                    <a:gd name="connsiteY23" fmla="*/ 1119822 h 2590800"/>
                    <a:gd name="connsiteX24" fmla="*/ 0 w 3190875"/>
                    <a:gd name="connsiteY24" fmla="*/ 568005 h 2590800"/>
                    <a:gd name="connsiteX25" fmla="*/ 0 w 3190875"/>
                    <a:gd name="connsiteY25" fmla="*/ 41271 h 259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190875" h="2590800" extrusionOk="0">
                      <a:moveTo>
                        <a:pt x="0" y="41271"/>
                      </a:moveTo>
                      <a:cubicBezTo>
                        <a:pt x="-737" y="22427"/>
                        <a:pt x="21512" y="3664"/>
                        <a:pt x="41271" y="0"/>
                      </a:cubicBezTo>
                      <a:cubicBezTo>
                        <a:pt x="250045" y="-18863"/>
                        <a:pt x="353209" y="27395"/>
                        <a:pt x="528243" y="0"/>
                      </a:cubicBezTo>
                      <a:cubicBezTo>
                        <a:pt x="703277" y="-27395"/>
                        <a:pt x="837708" y="24205"/>
                        <a:pt x="984132" y="0"/>
                      </a:cubicBezTo>
                      <a:cubicBezTo>
                        <a:pt x="1130556" y="-24205"/>
                        <a:pt x="1296993" y="11920"/>
                        <a:pt x="1408938" y="0"/>
                      </a:cubicBezTo>
                      <a:cubicBezTo>
                        <a:pt x="1520883" y="-11920"/>
                        <a:pt x="1705369" y="33223"/>
                        <a:pt x="1895910" y="0"/>
                      </a:cubicBezTo>
                      <a:cubicBezTo>
                        <a:pt x="2086451" y="-33223"/>
                        <a:pt x="2213790" y="30549"/>
                        <a:pt x="2413965" y="0"/>
                      </a:cubicBezTo>
                      <a:cubicBezTo>
                        <a:pt x="2614141" y="-30549"/>
                        <a:pt x="2972296" y="65946"/>
                        <a:pt x="3149604" y="0"/>
                      </a:cubicBezTo>
                      <a:cubicBezTo>
                        <a:pt x="3173064" y="222"/>
                        <a:pt x="3192561" y="22661"/>
                        <a:pt x="3190875" y="41271"/>
                      </a:cubicBezTo>
                      <a:cubicBezTo>
                        <a:pt x="3235914" y="225835"/>
                        <a:pt x="3164760" y="344743"/>
                        <a:pt x="3190875" y="568005"/>
                      </a:cubicBezTo>
                      <a:cubicBezTo>
                        <a:pt x="3216990" y="791267"/>
                        <a:pt x="3137733" y="933337"/>
                        <a:pt x="3190875" y="1069657"/>
                      </a:cubicBezTo>
                      <a:cubicBezTo>
                        <a:pt x="3244017" y="1205977"/>
                        <a:pt x="3150075" y="1486608"/>
                        <a:pt x="3190875" y="1596391"/>
                      </a:cubicBezTo>
                      <a:cubicBezTo>
                        <a:pt x="3231675" y="1706174"/>
                        <a:pt x="3160140" y="1958783"/>
                        <a:pt x="3190875" y="2098043"/>
                      </a:cubicBezTo>
                      <a:cubicBezTo>
                        <a:pt x="3221610" y="2237303"/>
                        <a:pt x="3157488" y="2373215"/>
                        <a:pt x="3190875" y="2549529"/>
                      </a:cubicBezTo>
                      <a:cubicBezTo>
                        <a:pt x="3188612" y="2570954"/>
                        <a:pt x="3174771" y="2594882"/>
                        <a:pt x="3149604" y="2590800"/>
                      </a:cubicBezTo>
                      <a:cubicBezTo>
                        <a:pt x="2916556" y="2625799"/>
                        <a:pt x="2758275" y="2570016"/>
                        <a:pt x="2569382" y="2590800"/>
                      </a:cubicBezTo>
                      <a:cubicBezTo>
                        <a:pt x="2380489" y="2611584"/>
                        <a:pt x="2176159" y="2551146"/>
                        <a:pt x="1989160" y="2590800"/>
                      </a:cubicBezTo>
                      <a:cubicBezTo>
                        <a:pt x="1802161" y="2630454"/>
                        <a:pt x="1632886" y="2529571"/>
                        <a:pt x="1408938" y="2590800"/>
                      </a:cubicBezTo>
                      <a:cubicBezTo>
                        <a:pt x="1184990" y="2652029"/>
                        <a:pt x="1103329" y="2558820"/>
                        <a:pt x="984132" y="2590800"/>
                      </a:cubicBezTo>
                      <a:cubicBezTo>
                        <a:pt x="864935" y="2622780"/>
                        <a:pt x="361857" y="2576952"/>
                        <a:pt x="41271" y="2590800"/>
                      </a:cubicBezTo>
                      <a:cubicBezTo>
                        <a:pt x="18704" y="2587462"/>
                        <a:pt x="-171" y="2570993"/>
                        <a:pt x="0" y="2549529"/>
                      </a:cubicBezTo>
                      <a:cubicBezTo>
                        <a:pt x="-28340" y="2376401"/>
                        <a:pt x="10662" y="2130631"/>
                        <a:pt x="0" y="2022795"/>
                      </a:cubicBezTo>
                      <a:cubicBezTo>
                        <a:pt x="-10662" y="1914959"/>
                        <a:pt x="46082" y="1681243"/>
                        <a:pt x="0" y="1571308"/>
                      </a:cubicBezTo>
                      <a:cubicBezTo>
                        <a:pt x="-46082" y="1461373"/>
                        <a:pt x="18250" y="1325080"/>
                        <a:pt x="0" y="1119822"/>
                      </a:cubicBezTo>
                      <a:cubicBezTo>
                        <a:pt x="-18250" y="914564"/>
                        <a:pt x="2203" y="685765"/>
                        <a:pt x="0" y="568005"/>
                      </a:cubicBezTo>
                      <a:cubicBezTo>
                        <a:pt x="-2203" y="450245"/>
                        <a:pt x="59091" y="225102"/>
                        <a:pt x="0" y="41271"/>
                      </a:cubicBezTo>
                      <a:close/>
                    </a:path>
                  </a:pathLst>
                </a:custGeom>
                <ask:type>
                  <ask:lineSketchNone/>
                </ask:type>
              </ask:lineSketchStyleProps>
            </a:ext>
          </a:extLs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400" b="1" spc="0" baseline="0">
              <a:solidFill>
                <a:schemeClr val="accent6">
                  <a:lumMod val="75000"/>
                </a:schemeClr>
              </a:solidFill>
            </a:rPr>
            <a:t> </a:t>
          </a:r>
          <a:r>
            <a:rPr lang="sv-SE" sz="1500" b="1" spc="0" baseline="0">
              <a:solidFill>
                <a:schemeClr val="accent2">
                  <a:lumMod val="50000"/>
                </a:schemeClr>
              </a:solidFill>
            </a:rPr>
            <a:t>Frågor om mallen? </a:t>
          </a:r>
          <a:r>
            <a:rPr lang="sv-SE" sz="1500" b="0" spc="0" baseline="0">
              <a:solidFill>
                <a:schemeClr val="accent2">
                  <a:lumMod val="50000"/>
                </a:schemeClr>
              </a:solidFill>
            </a:rPr>
            <a:t>Kontakta din region på instagram! @sveelevkarer_syd, @sveelevarer_mitt &amp; @sveelevkarer_nord</a:t>
          </a:r>
        </a:p>
        <a:p>
          <a:pPr algn="ctr"/>
          <a:endParaRPr lang="sv-SE" sz="1500" b="1" spc="0" baseline="0">
            <a:solidFill>
              <a:schemeClr val="accent2">
                <a:lumMod val="50000"/>
              </a:schemeClr>
            </a:solidFill>
          </a:endParaRPr>
        </a:p>
        <a:p>
          <a:pPr algn="ctr"/>
          <a:r>
            <a:rPr lang="sv-SE" sz="1500" b="1" spc="0" baseline="0">
              <a:solidFill>
                <a:schemeClr val="accent2">
                  <a:lumMod val="50000"/>
                </a:schemeClr>
              </a:solidFill>
            </a:rPr>
            <a:t>Problem eller fel på mallen? </a:t>
          </a:r>
          <a:br>
            <a:rPr lang="sv-SE" sz="1500" b="1" spc="0" baseline="0">
              <a:solidFill>
                <a:schemeClr val="accent2">
                  <a:lumMod val="50000"/>
                </a:schemeClr>
              </a:solidFill>
            </a:rPr>
          </a:br>
          <a:r>
            <a:rPr lang="sv-SE" sz="1500" b="0" spc="0" baseline="0">
              <a:solidFill>
                <a:schemeClr val="accent2">
                  <a:lumMod val="50000"/>
                </a:schemeClr>
              </a:solidFill>
            </a:rPr>
            <a:t>Skicka ett mejl till utbildning@sverigeselevkarer.se där du beskriver felet!</a:t>
          </a:r>
          <a:r>
            <a:rPr lang="sv-SE" sz="1500" b="1" spc="0" baseline="0">
              <a:solidFill>
                <a:schemeClr val="accent2">
                  <a:lumMod val="50000"/>
                </a:schemeClr>
              </a:solidFill>
            </a:rPr>
            <a:t> </a:t>
          </a:r>
          <a:r>
            <a:rPr lang="sv-SE" sz="1500" b="0" spc="0" baseline="0">
              <a:solidFill>
                <a:schemeClr val="accent2">
                  <a:lumMod val="50000"/>
                </a:schemeClr>
              </a:solidFill>
            </a:rPr>
            <a:t>Tydliggör att du använder Excel-versionen!</a:t>
          </a:r>
          <a:endParaRPr lang="sv-SE" sz="1100" b="0">
            <a:solidFill>
              <a:schemeClr val="accent6">
                <a:lumMod val="7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42333</xdr:rowOff>
    </xdr:from>
    <xdr:to>
      <xdr:col>3</xdr:col>
      <xdr:colOff>0</xdr:colOff>
      <xdr:row>67</xdr:row>
      <xdr:rowOff>42333</xdr:rowOff>
    </xdr:to>
    <xdr:sp macro="" textlink="">
      <xdr:nvSpPr>
        <xdr:cNvPr id="47" name="Rektangel 46">
          <a:extLst>
            <a:ext uri="{FF2B5EF4-FFF2-40B4-BE49-F238E27FC236}">
              <a16:creationId xmlns:a16="http://schemas.microsoft.com/office/drawing/2014/main" id="{50E0BB99-C9BE-4008-9A7D-46B0290D60A7}"/>
            </a:ext>
          </a:extLst>
        </xdr:cNvPr>
        <xdr:cNvSpPr/>
      </xdr:nvSpPr>
      <xdr:spPr>
        <a:xfrm>
          <a:off x="0" y="42333"/>
          <a:ext cx="1936750" cy="12054417"/>
        </a:xfrm>
        <a:prstGeom prst="rect">
          <a:avLst/>
        </a:prstGeom>
        <a:gradFill>
          <a:gsLst>
            <a:gs pos="68000">
              <a:srgbClr val="CAE8BD"/>
            </a:gs>
            <a:gs pos="34950">
              <a:srgbClr val="DDF6D2"/>
            </a:gs>
            <a:gs pos="0">
              <a:srgbClr val="ECFAE5"/>
            </a:gs>
            <a:gs pos="100000">
              <a:srgbClr val="B0DB9C"/>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sv-SE" sz="1100"/>
        </a:p>
      </xdr:txBody>
    </xdr:sp>
    <xdr:clientData/>
  </xdr:twoCellAnchor>
  <xdr:twoCellAnchor>
    <xdr:from>
      <xdr:col>0</xdr:col>
      <xdr:colOff>0</xdr:colOff>
      <xdr:row>4</xdr:row>
      <xdr:rowOff>152400</xdr:rowOff>
    </xdr:from>
    <xdr:to>
      <xdr:col>2</xdr:col>
      <xdr:colOff>457201</xdr:colOff>
      <xdr:row>7</xdr:row>
      <xdr:rowOff>165100</xdr:rowOff>
    </xdr:to>
    <xdr:sp macro="" textlink="">
      <xdr:nvSpPr>
        <xdr:cNvPr id="64" name="textruta 50">
          <a:hlinkClick xmlns:r="http://schemas.openxmlformats.org/officeDocument/2006/relationships" r:id="rId1"/>
          <a:extLst>
            <a:ext uri="{FF2B5EF4-FFF2-40B4-BE49-F238E27FC236}">
              <a16:creationId xmlns:a16="http://schemas.microsoft.com/office/drawing/2014/main" id="{6988FEC4-64D0-4091-AF82-154FF41362C6}"/>
            </a:ext>
          </a:extLst>
        </xdr:cNvPr>
        <xdr:cNvSpPr txBox="1"/>
      </xdr:nvSpPr>
      <xdr:spPr>
        <a:xfrm>
          <a:off x="0" y="872067"/>
          <a:ext cx="1748368"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0">
              <a:solidFill>
                <a:schemeClr val="tx1">
                  <a:lumMod val="95000"/>
                  <a:lumOff val="5000"/>
                </a:schemeClr>
              </a:solidFill>
              <a:latin typeface="+mj-lt"/>
              <a:cs typeface="Arial" panose="020B0604020202020204" pitchFamily="34" charset="0"/>
            </a:rPr>
            <a:t>Guider</a:t>
          </a:r>
        </a:p>
      </xdr:txBody>
    </xdr:sp>
    <xdr:clientData/>
  </xdr:twoCellAnchor>
  <xdr:twoCellAnchor>
    <xdr:from>
      <xdr:col>0</xdr:col>
      <xdr:colOff>47625</xdr:colOff>
      <xdr:row>8</xdr:row>
      <xdr:rowOff>142875</xdr:rowOff>
    </xdr:from>
    <xdr:to>
      <xdr:col>2</xdr:col>
      <xdr:colOff>581024</xdr:colOff>
      <xdr:row>11</xdr:row>
      <xdr:rowOff>152400</xdr:rowOff>
    </xdr:to>
    <xdr:sp macro="" textlink="">
      <xdr:nvSpPr>
        <xdr:cNvPr id="59" name="Rektangel: rundade hörn 47">
          <a:extLst>
            <a:ext uri="{FF2B5EF4-FFF2-40B4-BE49-F238E27FC236}">
              <a16:creationId xmlns:a16="http://schemas.microsoft.com/office/drawing/2014/main" id="{1E718FAF-AB17-49AE-8E87-3B5ADEC3DEE3}"/>
            </a:ext>
          </a:extLst>
        </xdr:cNvPr>
        <xdr:cNvSpPr/>
      </xdr:nvSpPr>
      <xdr:spPr>
        <a:xfrm>
          <a:off x="47625" y="1514475"/>
          <a:ext cx="1752599" cy="523875"/>
        </a:xfrm>
        <a:prstGeom prst="roundRect">
          <a:avLst/>
        </a:prstGeom>
        <a:solidFill>
          <a:srgbClr val="B0DB9C"/>
        </a:solidFill>
        <a:ln>
          <a:noFill/>
        </a:ln>
        <a:effectLst>
          <a:outerShdw blurRad="50800" dist="38100" dir="8100000" algn="t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xdr:col>
      <xdr:colOff>381634</xdr:colOff>
      <xdr:row>0</xdr:row>
      <xdr:rowOff>0</xdr:rowOff>
    </xdr:from>
    <xdr:to>
      <xdr:col>2</xdr:col>
      <xdr:colOff>645582</xdr:colOff>
      <xdr:row>67</xdr:row>
      <xdr:rowOff>0</xdr:rowOff>
    </xdr:to>
    <xdr:sp macro="" textlink="">
      <xdr:nvSpPr>
        <xdr:cNvPr id="49" name="Rektangel 48">
          <a:extLst>
            <a:ext uri="{FF2B5EF4-FFF2-40B4-BE49-F238E27FC236}">
              <a16:creationId xmlns:a16="http://schemas.microsoft.com/office/drawing/2014/main" id="{E861DBAE-EF84-46AD-A1D7-22EA33519293}"/>
            </a:ext>
          </a:extLst>
        </xdr:cNvPr>
        <xdr:cNvSpPr/>
      </xdr:nvSpPr>
      <xdr:spPr>
        <a:xfrm>
          <a:off x="1672801" y="0"/>
          <a:ext cx="263948" cy="12054417"/>
        </a:xfrm>
        <a:prstGeom prst="rect">
          <a:avLst/>
        </a:prstGeom>
        <a:solidFill>
          <a:srgbClr val="B0DB9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0</xdr:row>
      <xdr:rowOff>0</xdr:rowOff>
    </xdr:from>
    <xdr:to>
      <xdr:col>2</xdr:col>
      <xdr:colOff>447675</xdr:colOff>
      <xdr:row>4</xdr:row>
      <xdr:rowOff>47625</xdr:rowOff>
    </xdr:to>
    <xdr:sp macro="" textlink="">
      <xdr:nvSpPr>
        <xdr:cNvPr id="50" name="textruta 49">
          <a:extLst>
            <a:ext uri="{FF2B5EF4-FFF2-40B4-BE49-F238E27FC236}">
              <a16:creationId xmlns:a16="http://schemas.microsoft.com/office/drawing/2014/main" id="{3FCAEA98-A25A-4D62-BB35-20DDDAB26502}"/>
            </a:ext>
          </a:extLst>
        </xdr:cNvPr>
        <xdr:cNvSpPr txBox="1"/>
      </xdr:nvSpPr>
      <xdr:spPr>
        <a:xfrm>
          <a:off x="0" y="0"/>
          <a:ext cx="1666875"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800" b="0" i="1">
              <a:solidFill>
                <a:schemeClr val="tx1">
                  <a:lumMod val="95000"/>
                  <a:lumOff val="5000"/>
                </a:schemeClr>
              </a:solidFill>
              <a:latin typeface="Book Antiqua" panose="02040602050305030304" pitchFamily="18" charset="0"/>
              <a:cs typeface="Arial" panose="020B0604020202020204" pitchFamily="34" charset="0"/>
            </a:rPr>
            <a:t>Elevkårens bokföring</a:t>
          </a:r>
        </a:p>
      </xdr:txBody>
    </xdr:sp>
    <xdr:clientData/>
  </xdr:twoCellAnchor>
  <xdr:twoCellAnchor>
    <xdr:from>
      <xdr:col>0</xdr:col>
      <xdr:colOff>0</xdr:colOff>
      <xdr:row>8</xdr:row>
      <xdr:rowOff>142875</xdr:rowOff>
    </xdr:from>
    <xdr:to>
      <xdr:col>2</xdr:col>
      <xdr:colOff>447675</xdr:colOff>
      <xdr:row>11</xdr:row>
      <xdr:rowOff>133350</xdr:rowOff>
    </xdr:to>
    <xdr:sp macro="" textlink="">
      <xdr:nvSpPr>
        <xdr:cNvPr id="63" name="textruta 51">
          <a:hlinkClick xmlns:r="http://schemas.openxmlformats.org/officeDocument/2006/relationships" r:id="rId2"/>
          <a:extLst>
            <a:ext uri="{FF2B5EF4-FFF2-40B4-BE49-F238E27FC236}">
              <a16:creationId xmlns:a16="http://schemas.microsoft.com/office/drawing/2014/main" id="{53D25008-DBE2-43A8-BD54-68FB64D524B9}"/>
            </a:ext>
          </a:extLst>
        </xdr:cNvPr>
        <xdr:cNvSpPr txBox="1"/>
      </xdr:nvSpPr>
      <xdr:spPr>
        <a:xfrm>
          <a:off x="0" y="1666875"/>
          <a:ext cx="1666875"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1">
              <a:solidFill>
                <a:schemeClr val="tx1">
                  <a:lumMod val="95000"/>
                  <a:lumOff val="5000"/>
                </a:schemeClr>
              </a:solidFill>
              <a:latin typeface="+mj-lt"/>
              <a:cs typeface="Arial" panose="020B0604020202020204" pitchFamily="34" charset="0"/>
            </a:rPr>
            <a:t>Grunduppgifter</a:t>
          </a:r>
          <a:endParaRPr lang="sv-SE" sz="1800" b="1" i="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0</xdr:colOff>
      <xdr:row>12</xdr:row>
      <xdr:rowOff>123825</xdr:rowOff>
    </xdr:from>
    <xdr:to>
      <xdr:col>2</xdr:col>
      <xdr:colOff>457202</xdr:colOff>
      <xdr:row>15</xdr:row>
      <xdr:rowOff>114300</xdr:rowOff>
    </xdr:to>
    <xdr:sp macro="" textlink="">
      <xdr:nvSpPr>
        <xdr:cNvPr id="53" name="textruta 52">
          <a:hlinkClick xmlns:r="http://schemas.openxmlformats.org/officeDocument/2006/relationships" r:id="rId3"/>
          <a:extLst>
            <a:ext uri="{FF2B5EF4-FFF2-40B4-BE49-F238E27FC236}">
              <a16:creationId xmlns:a16="http://schemas.microsoft.com/office/drawing/2014/main" id="{FA8F2282-E9B0-4DDE-BB2C-4EDE9EB6C676}"/>
            </a:ext>
          </a:extLst>
        </xdr:cNvPr>
        <xdr:cNvSpPr txBox="1"/>
      </xdr:nvSpPr>
      <xdr:spPr>
        <a:xfrm>
          <a:off x="0" y="2409825"/>
          <a:ext cx="1676402"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Bokföring</a:t>
          </a:r>
          <a:endParaRPr lang="sv-SE" sz="1800" b="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9525</xdr:colOff>
      <xdr:row>16</xdr:row>
      <xdr:rowOff>123825</xdr:rowOff>
    </xdr:from>
    <xdr:to>
      <xdr:col>2</xdr:col>
      <xdr:colOff>457200</xdr:colOff>
      <xdr:row>19</xdr:row>
      <xdr:rowOff>114300</xdr:rowOff>
    </xdr:to>
    <xdr:sp macro="" textlink="">
      <xdr:nvSpPr>
        <xdr:cNvPr id="54" name="textruta 53">
          <a:hlinkClick xmlns:r="http://schemas.openxmlformats.org/officeDocument/2006/relationships" r:id="rId4"/>
          <a:extLst>
            <a:ext uri="{FF2B5EF4-FFF2-40B4-BE49-F238E27FC236}">
              <a16:creationId xmlns:a16="http://schemas.microsoft.com/office/drawing/2014/main" id="{1830EF62-8BC2-437A-846D-F70BCE9BBF5A}"/>
            </a:ext>
          </a:extLst>
        </xdr:cNvPr>
        <xdr:cNvSpPr txBox="1"/>
      </xdr:nvSpPr>
      <xdr:spPr>
        <a:xfrm>
          <a:off x="9525" y="3171825"/>
          <a:ext cx="1666875"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Bokslut</a:t>
          </a:r>
        </a:p>
      </xdr:txBody>
    </xdr:sp>
    <xdr:clientData/>
  </xdr:twoCellAnchor>
  <xdr:twoCellAnchor>
    <xdr:from>
      <xdr:col>0</xdr:col>
      <xdr:colOff>9525</xdr:colOff>
      <xdr:row>20</xdr:row>
      <xdr:rowOff>133350</xdr:rowOff>
    </xdr:from>
    <xdr:to>
      <xdr:col>2</xdr:col>
      <xdr:colOff>457201</xdr:colOff>
      <xdr:row>23</xdr:row>
      <xdr:rowOff>123825</xdr:rowOff>
    </xdr:to>
    <xdr:sp macro="" textlink="">
      <xdr:nvSpPr>
        <xdr:cNvPr id="55" name="textruta 54">
          <a:hlinkClick xmlns:r="http://schemas.openxmlformats.org/officeDocument/2006/relationships" r:id="rId5"/>
          <a:extLst>
            <a:ext uri="{FF2B5EF4-FFF2-40B4-BE49-F238E27FC236}">
              <a16:creationId xmlns:a16="http://schemas.microsoft.com/office/drawing/2014/main" id="{8B48204B-F973-4244-8E92-446BF01221E9}"/>
            </a:ext>
          </a:extLst>
        </xdr:cNvPr>
        <xdr:cNvSpPr txBox="1"/>
      </xdr:nvSpPr>
      <xdr:spPr>
        <a:xfrm>
          <a:off x="9525" y="3943350"/>
          <a:ext cx="1666876"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Statistik</a:t>
          </a:r>
        </a:p>
      </xdr:txBody>
    </xdr:sp>
    <xdr:clientData/>
  </xdr:twoCellAnchor>
  <xdr:twoCellAnchor>
    <xdr:from>
      <xdr:col>0</xdr:col>
      <xdr:colOff>19050</xdr:colOff>
      <xdr:row>67</xdr:row>
      <xdr:rowOff>9525</xdr:rowOff>
    </xdr:from>
    <xdr:to>
      <xdr:col>3</xdr:col>
      <xdr:colOff>0</xdr:colOff>
      <xdr:row>93</xdr:row>
      <xdr:rowOff>0</xdr:rowOff>
    </xdr:to>
    <xdr:sp macro="" textlink="">
      <xdr:nvSpPr>
        <xdr:cNvPr id="56" name="Rektangel 55">
          <a:extLst>
            <a:ext uri="{FF2B5EF4-FFF2-40B4-BE49-F238E27FC236}">
              <a16:creationId xmlns:a16="http://schemas.microsoft.com/office/drawing/2014/main" id="{1A6320A0-B43E-4F1E-8576-CCFFEF0F9735}"/>
            </a:ext>
          </a:extLst>
        </xdr:cNvPr>
        <xdr:cNvSpPr/>
      </xdr:nvSpPr>
      <xdr:spPr>
        <a:xfrm>
          <a:off x="19050" y="12063942"/>
          <a:ext cx="1917700" cy="4668308"/>
        </a:xfrm>
        <a:prstGeom prst="rect">
          <a:avLst/>
        </a:prstGeom>
        <a:solidFill>
          <a:srgbClr val="B0DB9C"/>
        </a:solidFill>
        <a:ln>
          <a:solidFill>
            <a:srgbClr val="B0DB9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9</xdr:col>
      <xdr:colOff>466089</xdr:colOff>
      <xdr:row>1</xdr:row>
      <xdr:rowOff>38102</xdr:rowOff>
    </xdr:from>
    <xdr:to>
      <xdr:col>16</xdr:col>
      <xdr:colOff>84666</xdr:colOff>
      <xdr:row>28</xdr:row>
      <xdr:rowOff>42334</xdr:rowOff>
    </xdr:to>
    <xdr:sp macro="" textlink="">
      <xdr:nvSpPr>
        <xdr:cNvPr id="8" name="Rektangel: rundade hörn 13">
          <a:extLst>
            <a:ext uri="{FF2B5EF4-FFF2-40B4-BE49-F238E27FC236}">
              <a16:creationId xmlns:a16="http://schemas.microsoft.com/office/drawing/2014/main" id="{EE771F3D-636A-4A73-A95A-48BC56B7CFF9}"/>
            </a:ext>
          </a:extLst>
        </xdr:cNvPr>
        <xdr:cNvSpPr/>
      </xdr:nvSpPr>
      <xdr:spPr>
        <a:xfrm>
          <a:off x="9133839" y="218019"/>
          <a:ext cx="3915410" cy="4861982"/>
        </a:xfrm>
        <a:prstGeom prst="roundRect">
          <a:avLst>
            <a:gd name="adj" fmla="val 1593"/>
          </a:avLst>
        </a:prstGeom>
        <a:solidFill>
          <a:srgbClr val="FFFFFF"/>
        </a:solidFill>
        <a:ln w="28575" cap="flat" cmpd="sng" algn="ctr">
          <a:solidFill>
            <a:schemeClr val="accent6">
              <a:lumMod val="75000"/>
            </a:schemeClr>
          </a:solidFill>
          <a:prstDash val="solid"/>
          <a:miter lim="800000"/>
          <a:extLst>
            <a:ext uri="{C807C97D-BFC1-408E-A445-0C87EB9F89A2}">
              <ask:lineSketchStyleProps xmlns:ask="http://schemas.microsoft.com/office/drawing/2018/sketchyshapes" sd="3420843494">
                <a:custGeom>
                  <a:avLst/>
                  <a:gdLst>
                    <a:gd name="connsiteX0" fmla="*/ 0 w 3190875"/>
                    <a:gd name="connsiteY0" fmla="*/ 41271 h 2590800"/>
                    <a:gd name="connsiteX1" fmla="*/ 41271 w 3190875"/>
                    <a:gd name="connsiteY1" fmla="*/ 0 h 2590800"/>
                    <a:gd name="connsiteX2" fmla="*/ 528243 w 3190875"/>
                    <a:gd name="connsiteY2" fmla="*/ 0 h 2590800"/>
                    <a:gd name="connsiteX3" fmla="*/ 984132 w 3190875"/>
                    <a:gd name="connsiteY3" fmla="*/ 0 h 2590800"/>
                    <a:gd name="connsiteX4" fmla="*/ 1408938 w 3190875"/>
                    <a:gd name="connsiteY4" fmla="*/ 0 h 2590800"/>
                    <a:gd name="connsiteX5" fmla="*/ 1895910 w 3190875"/>
                    <a:gd name="connsiteY5" fmla="*/ 0 h 2590800"/>
                    <a:gd name="connsiteX6" fmla="*/ 2413965 w 3190875"/>
                    <a:gd name="connsiteY6" fmla="*/ 0 h 2590800"/>
                    <a:gd name="connsiteX7" fmla="*/ 3149604 w 3190875"/>
                    <a:gd name="connsiteY7" fmla="*/ 0 h 2590800"/>
                    <a:gd name="connsiteX8" fmla="*/ 3190875 w 3190875"/>
                    <a:gd name="connsiteY8" fmla="*/ 41271 h 2590800"/>
                    <a:gd name="connsiteX9" fmla="*/ 3190875 w 3190875"/>
                    <a:gd name="connsiteY9" fmla="*/ 568005 h 2590800"/>
                    <a:gd name="connsiteX10" fmla="*/ 3190875 w 3190875"/>
                    <a:gd name="connsiteY10" fmla="*/ 1069657 h 2590800"/>
                    <a:gd name="connsiteX11" fmla="*/ 3190875 w 3190875"/>
                    <a:gd name="connsiteY11" fmla="*/ 1596391 h 2590800"/>
                    <a:gd name="connsiteX12" fmla="*/ 3190875 w 3190875"/>
                    <a:gd name="connsiteY12" fmla="*/ 2098043 h 2590800"/>
                    <a:gd name="connsiteX13" fmla="*/ 3190875 w 3190875"/>
                    <a:gd name="connsiteY13" fmla="*/ 2549529 h 2590800"/>
                    <a:gd name="connsiteX14" fmla="*/ 3149604 w 3190875"/>
                    <a:gd name="connsiteY14" fmla="*/ 2590800 h 2590800"/>
                    <a:gd name="connsiteX15" fmla="*/ 2569382 w 3190875"/>
                    <a:gd name="connsiteY15" fmla="*/ 2590800 h 2590800"/>
                    <a:gd name="connsiteX16" fmla="*/ 1989160 w 3190875"/>
                    <a:gd name="connsiteY16" fmla="*/ 2590800 h 2590800"/>
                    <a:gd name="connsiteX17" fmla="*/ 1408938 w 3190875"/>
                    <a:gd name="connsiteY17" fmla="*/ 2590800 h 2590800"/>
                    <a:gd name="connsiteX18" fmla="*/ 984132 w 3190875"/>
                    <a:gd name="connsiteY18" fmla="*/ 2590800 h 2590800"/>
                    <a:gd name="connsiteX19" fmla="*/ 41271 w 3190875"/>
                    <a:gd name="connsiteY19" fmla="*/ 2590800 h 2590800"/>
                    <a:gd name="connsiteX20" fmla="*/ 0 w 3190875"/>
                    <a:gd name="connsiteY20" fmla="*/ 2549529 h 2590800"/>
                    <a:gd name="connsiteX21" fmla="*/ 0 w 3190875"/>
                    <a:gd name="connsiteY21" fmla="*/ 2022795 h 2590800"/>
                    <a:gd name="connsiteX22" fmla="*/ 0 w 3190875"/>
                    <a:gd name="connsiteY22" fmla="*/ 1571308 h 2590800"/>
                    <a:gd name="connsiteX23" fmla="*/ 0 w 3190875"/>
                    <a:gd name="connsiteY23" fmla="*/ 1119822 h 2590800"/>
                    <a:gd name="connsiteX24" fmla="*/ 0 w 3190875"/>
                    <a:gd name="connsiteY24" fmla="*/ 568005 h 2590800"/>
                    <a:gd name="connsiteX25" fmla="*/ 0 w 3190875"/>
                    <a:gd name="connsiteY25" fmla="*/ 41271 h 25908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3190875" h="2590800" extrusionOk="0">
                      <a:moveTo>
                        <a:pt x="0" y="41271"/>
                      </a:moveTo>
                      <a:cubicBezTo>
                        <a:pt x="-737" y="22427"/>
                        <a:pt x="21512" y="3664"/>
                        <a:pt x="41271" y="0"/>
                      </a:cubicBezTo>
                      <a:cubicBezTo>
                        <a:pt x="250045" y="-18863"/>
                        <a:pt x="353209" y="27395"/>
                        <a:pt x="528243" y="0"/>
                      </a:cubicBezTo>
                      <a:cubicBezTo>
                        <a:pt x="703277" y="-27395"/>
                        <a:pt x="837708" y="24205"/>
                        <a:pt x="984132" y="0"/>
                      </a:cubicBezTo>
                      <a:cubicBezTo>
                        <a:pt x="1130556" y="-24205"/>
                        <a:pt x="1296993" y="11920"/>
                        <a:pt x="1408938" y="0"/>
                      </a:cubicBezTo>
                      <a:cubicBezTo>
                        <a:pt x="1520883" y="-11920"/>
                        <a:pt x="1705369" y="33223"/>
                        <a:pt x="1895910" y="0"/>
                      </a:cubicBezTo>
                      <a:cubicBezTo>
                        <a:pt x="2086451" y="-33223"/>
                        <a:pt x="2213790" y="30549"/>
                        <a:pt x="2413965" y="0"/>
                      </a:cubicBezTo>
                      <a:cubicBezTo>
                        <a:pt x="2614141" y="-30549"/>
                        <a:pt x="2972296" y="65946"/>
                        <a:pt x="3149604" y="0"/>
                      </a:cubicBezTo>
                      <a:cubicBezTo>
                        <a:pt x="3173064" y="222"/>
                        <a:pt x="3192561" y="22661"/>
                        <a:pt x="3190875" y="41271"/>
                      </a:cubicBezTo>
                      <a:cubicBezTo>
                        <a:pt x="3235914" y="225835"/>
                        <a:pt x="3164760" y="344743"/>
                        <a:pt x="3190875" y="568005"/>
                      </a:cubicBezTo>
                      <a:cubicBezTo>
                        <a:pt x="3216990" y="791267"/>
                        <a:pt x="3137733" y="933337"/>
                        <a:pt x="3190875" y="1069657"/>
                      </a:cubicBezTo>
                      <a:cubicBezTo>
                        <a:pt x="3244017" y="1205977"/>
                        <a:pt x="3150075" y="1486608"/>
                        <a:pt x="3190875" y="1596391"/>
                      </a:cubicBezTo>
                      <a:cubicBezTo>
                        <a:pt x="3231675" y="1706174"/>
                        <a:pt x="3160140" y="1958783"/>
                        <a:pt x="3190875" y="2098043"/>
                      </a:cubicBezTo>
                      <a:cubicBezTo>
                        <a:pt x="3221610" y="2237303"/>
                        <a:pt x="3157488" y="2373215"/>
                        <a:pt x="3190875" y="2549529"/>
                      </a:cubicBezTo>
                      <a:cubicBezTo>
                        <a:pt x="3188612" y="2570954"/>
                        <a:pt x="3174771" y="2594882"/>
                        <a:pt x="3149604" y="2590800"/>
                      </a:cubicBezTo>
                      <a:cubicBezTo>
                        <a:pt x="2916556" y="2625799"/>
                        <a:pt x="2758275" y="2570016"/>
                        <a:pt x="2569382" y="2590800"/>
                      </a:cubicBezTo>
                      <a:cubicBezTo>
                        <a:pt x="2380489" y="2611584"/>
                        <a:pt x="2176159" y="2551146"/>
                        <a:pt x="1989160" y="2590800"/>
                      </a:cubicBezTo>
                      <a:cubicBezTo>
                        <a:pt x="1802161" y="2630454"/>
                        <a:pt x="1632886" y="2529571"/>
                        <a:pt x="1408938" y="2590800"/>
                      </a:cubicBezTo>
                      <a:cubicBezTo>
                        <a:pt x="1184990" y="2652029"/>
                        <a:pt x="1103329" y="2558820"/>
                        <a:pt x="984132" y="2590800"/>
                      </a:cubicBezTo>
                      <a:cubicBezTo>
                        <a:pt x="864935" y="2622780"/>
                        <a:pt x="361857" y="2576952"/>
                        <a:pt x="41271" y="2590800"/>
                      </a:cubicBezTo>
                      <a:cubicBezTo>
                        <a:pt x="18704" y="2587462"/>
                        <a:pt x="-171" y="2570993"/>
                        <a:pt x="0" y="2549529"/>
                      </a:cubicBezTo>
                      <a:cubicBezTo>
                        <a:pt x="-28340" y="2376401"/>
                        <a:pt x="10662" y="2130631"/>
                        <a:pt x="0" y="2022795"/>
                      </a:cubicBezTo>
                      <a:cubicBezTo>
                        <a:pt x="-10662" y="1914959"/>
                        <a:pt x="46082" y="1681243"/>
                        <a:pt x="0" y="1571308"/>
                      </a:cubicBezTo>
                      <a:cubicBezTo>
                        <a:pt x="-46082" y="1461373"/>
                        <a:pt x="18250" y="1325080"/>
                        <a:pt x="0" y="1119822"/>
                      </a:cubicBezTo>
                      <a:cubicBezTo>
                        <a:pt x="-18250" y="914564"/>
                        <a:pt x="2203" y="685765"/>
                        <a:pt x="0" y="568005"/>
                      </a:cubicBezTo>
                      <a:cubicBezTo>
                        <a:pt x="-2203" y="450245"/>
                        <a:pt x="59091" y="225102"/>
                        <a:pt x="0" y="41271"/>
                      </a:cubicBezTo>
                      <a:close/>
                    </a:path>
                  </a:pathLst>
                </a:custGeom>
                <ask:type>
                  <ask:lineSketchNone/>
                </ask:type>
              </ask:lineSketchStyleProps>
            </a:ext>
          </a:extLst>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0" lang="sv-SE" sz="1100" b="1" i="0" u="none" strike="noStrike" kern="0" cap="none" spc="0" normalizeH="0" baseline="0" noProof="0">
              <a:ln>
                <a:noFill/>
              </a:ln>
              <a:solidFill>
                <a:srgbClr val="000000"/>
              </a:solidFill>
              <a:effectLst/>
              <a:uLnTx/>
              <a:uFillTx/>
              <a:latin typeface="Aptos Narrow" panose="02110004020202020204"/>
            </a:rPr>
            <a:t>GUIDE: SÄTT UPP MALLEN: (bara första gången)</a:t>
          </a:r>
          <a:endParaRPr kumimoji="0" lang="sv-SE" sz="1100" b="0" i="0" u="none" strike="noStrike" kern="0" cap="none" spc="0" normalizeH="0" baseline="0" noProof="0">
            <a:ln>
              <a:noFill/>
            </a:ln>
            <a:solidFill>
              <a:srgbClr val="000000"/>
            </a:solidFill>
            <a:effectLst/>
            <a:uLnTx/>
            <a:uFillTx/>
            <a:latin typeface="Aptos Narrow" panose="02110004020202020204"/>
          </a:endParaRPr>
        </a:p>
        <a:p>
          <a:pPr algn="l"/>
          <a:endParaRPr kumimoji="0" lang="sv-SE" sz="1100" b="0" i="0" u="none" strike="noStrike" kern="0" cap="none" spc="0" normalizeH="0" baseline="0" noProof="0">
            <a:ln>
              <a:noFill/>
            </a:ln>
            <a:solidFill>
              <a:srgbClr val="000000"/>
            </a:solidFill>
            <a:effectLst/>
            <a:uLnTx/>
            <a:uFillTx/>
            <a:latin typeface="Aptos Narrow" panose="02110004020202020204"/>
          </a:endParaRPr>
        </a:p>
        <a:p>
          <a:pPr algn="l"/>
          <a:r>
            <a:rPr kumimoji="0" lang="sv-SE" sz="1100" b="1" i="0" u="none" strike="noStrike" kern="0" cap="none" spc="0" normalizeH="0" baseline="0" noProof="0">
              <a:ln>
                <a:noFill/>
              </a:ln>
              <a:solidFill>
                <a:srgbClr val="000000"/>
              </a:solidFill>
              <a:effectLst/>
              <a:uLnTx/>
              <a:uFillTx/>
              <a:latin typeface="Aptos Narrow" panose="02110004020202020204"/>
            </a:rPr>
            <a:t>1.</a:t>
          </a:r>
          <a:r>
            <a:rPr kumimoji="0" lang="sv-SE" sz="1100" b="0" i="0" u="none" strike="noStrike" kern="0" cap="none" spc="0" normalizeH="0" baseline="0" noProof="0">
              <a:ln>
                <a:noFill/>
              </a:ln>
              <a:solidFill>
                <a:srgbClr val="000000"/>
              </a:solidFill>
              <a:effectLst/>
              <a:uLnTx/>
              <a:uFillTx/>
              <a:latin typeface="Aptos Narrow" panose="02110004020202020204"/>
            </a:rPr>
            <a:t> Fyll i elevkårens fullständiga namn (som det står i stadgan) i fältet “Elevkår”.</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2.</a:t>
          </a:r>
          <a:r>
            <a:rPr kumimoji="0" lang="sv-SE" sz="1100" b="0" i="0" u="none" strike="noStrike" kern="0" cap="none" spc="0" normalizeH="0" baseline="0" noProof="0">
              <a:ln>
                <a:noFill/>
              </a:ln>
              <a:solidFill>
                <a:srgbClr val="000000"/>
              </a:solidFill>
              <a:effectLst/>
              <a:uLnTx/>
              <a:uFillTx/>
              <a:latin typeface="Aptos Narrow" panose="02110004020202020204"/>
            </a:rPr>
            <a:t> Fyll i elevkårens organisationsnummer om ni har ett, annars lämnar ni fältet tomt. Är ni osäkra kan ni kolla under “Kårens uppgifter” -&gt; “Grunduppgifter” på eBas.</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3.</a:t>
          </a:r>
          <a:r>
            <a:rPr kumimoji="0" lang="sv-SE" sz="1100" b="0" i="0" u="none" strike="noStrike" kern="0" cap="none" spc="0" normalizeH="0" baseline="0" noProof="0">
              <a:ln>
                <a:noFill/>
              </a:ln>
              <a:solidFill>
                <a:srgbClr val="000000"/>
              </a:solidFill>
              <a:effectLst/>
              <a:uLnTx/>
              <a:uFillTx/>
              <a:latin typeface="Aptos Narrow" panose="02110004020202020204"/>
            </a:rPr>
            <a:t> Fyll i räkenskapsåret i fältet “Räkenskapsår”, för de flesta kårer samma kalenderår som ni blev valda (ex 2026). Det skiljer sig ofta från verksamhetsåret (tiden mellan två årsmöten).</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4.</a:t>
          </a:r>
          <a:r>
            <a:rPr kumimoji="0" lang="sv-SE" sz="1100" b="0" i="0" u="none" strike="noStrike" kern="0" cap="none" spc="0" normalizeH="0" baseline="0" noProof="0">
              <a:ln>
                <a:noFill/>
              </a:ln>
              <a:solidFill>
                <a:srgbClr val="000000"/>
              </a:solidFill>
              <a:effectLst/>
              <a:uLnTx/>
              <a:uFillTx/>
              <a:latin typeface="Aptos Narrow" panose="02110004020202020204"/>
            </a:rPr>
            <a:t> Fyll i den ekonomiansvariges fullständiga namn i fältet “Ekonomiansvarig”.</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5.</a:t>
          </a:r>
          <a:r>
            <a:rPr kumimoji="0" lang="sv-SE" sz="1100" b="0" i="0" u="none" strike="noStrike" kern="0" cap="none" spc="0" normalizeH="0" baseline="0" noProof="0">
              <a:ln>
                <a:noFill/>
              </a:ln>
              <a:solidFill>
                <a:srgbClr val="000000"/>
              </a:solidFill>
              <a:effectLst/>
              <a:uLnTx/>
              <a:uFillTx/>
              <a:latin typeface="Aptos Narrow" panose="02110004020202020204"/>
            </a:rPr>
            <a:t> Fyll i hur mycket pengar kåren hade på bankkontot 1 januari i fältet “Ingående banksaldo”.</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6.</a:t>
          </a:r>
          <a:r>
            <a:rPr kumimoji="0" lang="sv-SE" sz="1100" b="0" i="0" u="none" strike="noStrike" kern="0" cap="none" spc="0" normalizeH="0" baseline="0" noProof="0">
              <a:ln>
                <a:noFill/>
              </a:ln>
              <a:solidFill>
                <a:srgbClr val="000000"/>
              </a:solidFill>
              <a:effectLst/>
              <a:uLnTx/>
              <a:uFillTx/>
              <a:latin typeface="Aptos Narrow" panose="02110004020202020204"/>
            </a:rPr>
            <a:t> Fyll i hur mycket kontanter kåren hade 1 januari i fältet “Ingående handkassa”.</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7.</a:t>
          </a:r>
          <a:r>
            <a:rPr kumimoji="0" lang="sv-SE" sz="1100" b="0" i="0" u="none" strike="noStrike" kern="0" cap="none" spc="0" normalizeH="0" baseline="0" noProof="0">
              <a:ln>
                <a:noFill/>
              </a:ln>
              <a:solidFill>
                <a:srgbClr val="000000"/>
              </a:solidFill>
              <a:effectLst/>
              <a:uLnTx/>
              <a:uFillTx/>
              <a:latin typeface="Aptos Narrow" panose="02110004020202020204"/>
            </a:rPr>
            <a:t> Har kåren saker av värde som inte är pengar (ex osåld kårmerch) eller skulder från förra året fyller ni i dem i “Ingående övriga tillgångar” och “Ingående skulder”. Annars lämnar ni fälten tomma.</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8.</a:t>
          </a:r>
          <a:r>
            <a:rPr kumimoji="0" lang="sv-SE" sz="1100" b="0" i="0" u="none" strike="noStrike" kern="0" cap="none" spc="0" normalizeH="0" baseline="0" noProof="0">
              <a:ln>
                <a:noFill/>
              </a:ln>
              <a:solidFill>
                <a:srgbClr val="000000"/>
              </a:solidFill>
              <a:effectLst/>
              <a:uLnTx/>
              <a:uFillTx/>
              <a:latin typeface="Aptos Narrow" panose="02110004020202020204"/>
            </a:rPr>
            <a:t> Utgående saldon och skulder fyller ni i på bladet BOKSLUT i slutet av året (se guiden “Inför årsskifte” på bladet GUIDER).</a:t>
          </a:r>
        </a:p>
        <a:p>
          <a:pPr algn="l"/>
          <a:r>
            <a:rPr kumimoji="0" lang="sv-SE" sz="1100" b="1" i="0" u="none" strike="noStrike" kern="0" cap="none" spc="0" normalizeH="0" baseline="0" noProof="0">
              <a:ln>
                <a:noFill/>
              </a:ln>
              <a:solidFill>
                <a:srgbClr val="000000"/>
              </a:solidFill>
              <a:effectLst/>
              <a:uLnTx/>
              <a:uFillTx/>
              <a:latin typeface="Aptos Narrow" panose="02110004020202020204"/>
            </a:rPr>
            <a:t>9.</a:t>
          </a:r>
          <a:r>
            <a:rPr kumimoji="0" lang="sv-SE" sz="1100" b="0" i="0" u="none" strike="noStrike" kern="0" cap="none" spc="0" normalizeH="0" baseline="0" noProof="0">
              <a:ln>
                <a:noFill/>
              </a:ln>
              <a:solidFill>
                <a:srgbClr val="000000"/>
              </a:solidFill>
              <a:effectLst/>
              <a:uLnTx/>
              <a:uFillTx/>
              <a:latin typeface="Aptos Narrow" panose="02110004020202020204"/>
            </a:rPr>
            <a:t> Fälten under “Föregående år” är frivilliga. Fyll i dem om ni vill jämföra med förra året i bokslutet.</a:t>
          </a:r>
        </a:p>
        <a:p>
          <a:pPr algn="l"/>
          <a:endParaRPr kumimoji="0" lang="sv-SE" sz="1100" b="0" i="0" u="none" strike="noStrike" kern="0" cap="none" spc="0" normalizeH="0" baseline="0" noProof="0">
            <a:ln>
              <a:noFill/>
            </a:ln>
            <a:solidFill>
              <a:srgbClr val="000000"/>
            </a:solidFill>
            <a:effectLst/>
            <a:uLnTx/>
            <a:uFillTx/>
            <a:latin typeface="Aptos Narrow" panose="02110004020202020204"/>
          </a:endParaRPr>
        </a:p>
        <a:p>
          <a:pPr algn="l"/>
          <a:r>
            <a:rPr kumimoji="0" lang="sv-SE" sz="1100" b="0" i="0" u="none" strike="noStrike" kern="0" cap="none" spc="0" normalizeH="0" baseline="0" noProof="0">
              <a:ln>
                <a:noFill/>
              </a:ln>
              <a:solidFill>
                <a:srgbClr val="000000"/>
              </a:solidFill>
              <a:effectLst/>
              <a:uLnTx/>
              <a:uFillTx/>
              <a:latin typeface="Aptos Narrow" panose="02110004020202020204"/>
            </a:rPr>
            <a:t>Ifall ni följt den här guiden är mallen redo att användas! Följ guiden “BOKFÖR INKÖP” när du ska bokföra ditt första inköp!</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38</xdr:row>
      <xdr:rowOff>0</xdr:rowOff>
    </xdr:to>
    <xdr:sp macro="" textlink="">
      <xdr:nvSpPr>
        <xdr:cNvPr id="3" name="Rektangel 3">
          <a:extLst>
            <a:ext uri="{FF2B5EF4-FFF2-40B4-BE49-F238E27FC236}">
              <a16:creationId xmlns:a16="http://schemas.microsoft.com/office/drawing/2014/main" id="{95EF40A5-2645-4FB1-AFF9-3EFF5087E265}"/>
            </a:ext>
          </a:extLst>
        </xdr:cNvPr>
        <xdr:cNvSpPr/>
      </xdr:nvSpPr>
      <xdr:spPr>
        <a:xfrm>
          <a:off x="0" y="0"/>
          <a:ext cx="1936750" cy="6836833"/>
        </a:xfrm>
        <a:prstGeom prst="rect">
          <a:avLst/>
        </a:prstGeom>
        <a:gradFill>
          <a:gsLst>
            <a:gs pos="68000">
              <a:srgbClr val="CAE8BD"/>
            </a:gs>
            <a:gs pos="34950">
              <a:srgbClr val="DDF6D2"/>
            </a:gs>
            <a:gs pos="0">
              <a:srgbClr val="ECFAE5"/>
            </a:gs>
            <a:gs pos="100000">
              <a:srgbClr val="B0DB9C"/>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sv-SE" sz="1100"/>
        </a:p>
      </xdr:txBody>
    </xdr:sp>
    <xdr:clientData/>
  </xdr:twoCellAnchor>
  <xdr:twoCellAnchor>
    <xdr:from>
      <xdr:col>0</xdr:col>
      <xdr:colOff>0</xdr:colOff>
      <xdr:row>4</xdr:row>
      <xdr:rowOff>142875</xdr:rowOff>
    </xdr:from>
    <xdr:to>
      <xdr:col>2</xdr:col>
      <xdr:colOff>457201</xdr:colOff>
      <xdr:row>7</xdr:row>
      <xdr:rowOff>152400</xdr:rowOff>
    </xdr:to>
    <xdr:sp macro="" textlink="">
      <xdr:nvSpPr>
        <xdr:cNvPr id="32" name="textruta 50">
          <a:hlinkClick xmlns:r="http://schemas.openxmlformats.org/officeDocument/2006/relationships" r:id="rId1"/>
          <a:extLst>
            <a:ext uri="{FF2B5EF4-FFF2-40B4-BE49-F238E27FC236}">
              <a16:creationId xmlns:a16="http://schemas.microsoft.com/office/drawing/2014/main" id="{4B336806-032E-4406-93D5-1BD5604F2B54}"/>
            </a:ext>
          </a:extLst>
        </xdr:cNvPr>
        <xdr:cNvSpPr txBox="1"/>
      </xdr:nvSpPr>
      <xdr:spPr>
        <a:xfrm>
          <a:off x="0" y="843915"/>
          <a:ext cx="1722121" cy="535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0">
              <a:solidFill>
                <a:schemeClr val="tx1">
                  <a:lumMod val="95000"/>
                  <a:lumOff val="5000"/>
                </a:schemeClr>
              </a:solidFill>
              <a:latin typeface="+mj-lt"/>
              <a:cs typeface="Arial" panose="020B0604020202020204" pitchFamily="34" charset="0"/>
            </a:rPr>
            <a:t>Guider</a:t>
          </a:r>
        </a:p>
      </xdr:txBody>
    </xdr:sp>
    <xdr:clientData/>
  </xdr:twoCellAnchor>
  <xdr:twoCellAnchor>
    <xdr:from>
      <xdr:col>0</xdr:col>
      <xdr:colOff>0</xdr:colOff>
      <xdr:row>8</xdr:row>
      <xdr:rowOff>80010</xdr:rowOff>
    </xdr:from>
    <xdr:to>
      <xdr:col>2</xdr:col>
      <xdr:colOff>447675</xdr:colOff>
      <xdr:row>11</xdr:row>
      <xdr:rowOff>70485</xdr:rowOff>
    </xdr:to>
    <xdr:sp macro="" textlink="">
      <xdr:nvSpPr>
        <xdr:cNvPr id="33" name="textruta 51">
          <a:hlinkClick xmlns:r="http://schemas.openxmlformats.org/officeDocument/2006/relationships" r:id="rId2"/>
          <a:extLst>
            <a:ext uri="{FF2B5EF4-FFF2-40B4-BE49-F238E27FC236}">
              <a16:creationId xmlns:a16="http://schemas.microsoft.com/office/drawing/2014/main" id="{D3E26031-FD49-482E-A254-75B441767AA5}"/>
            </a:ext>
          </a:extLst>
        </xdr:cNvPr>
        <xdr:cNvSpPr txBox="1"/>
      </xdr:nvSpPr>
      <xdr:spPr>
        <a:xfrm>
          <a:off x="0" y="1482090"/>
          <a:ext cx="1712595" cy="516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0">
              <a:solidFill>
                <a:schemeClr val="tx1">
                  <a:lumMod val="95000"/>
                  <a:lumOff val="5000"/>
                </a:schemeClr>
              </a:solidFill>
              <a:latin typeface="+mj-lt"/>
              <a:cs typeface="Arial" panose="020B0604020202020204" pitchFamily="34" charset="0"/>
            </a:rPr>
            <a:t>Grunduppgifter</a:t>
          </a:r>
          <a:endParaRPr lang="sv-SE" sz="1800" b="1" i="0">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161925</xdr:colOff>
      <xdr:row>12</xdr:row>
      <xdr:rowOff>80010</xdr:rowOff>
    </xdr:from>
    <xdr:to>
      <xdr:col>2</xdr:col>
      <xdr:colOff>581024</xdr:colOff>
      <xdr:row>15</xdr:row>
      <xdr:rowOff>89535</xdr:rowOff>
    </xdr:to>
    <xdr:sp macro="" textlink="">
      <xdr:nvSpPr>
        <xdr:cNvPr id="35" name="Rektangel: rundade hörn 47">
          <a:extLst>
            <a:ext uri="{FF2B5EF4-FFF2-40B4-BE49-F238E27FC236}">
              <a16:creationId xmlns:a16="http://schemas.microsoft.com/office/drawing/2014/main" id="{89A2225C-377D-4FF5-96D5-54D01AEEDE62}"/>
            </a:ext>
          </a:extLst>
        </xdr:cNvPr>
        <xdr:cNvSpPr/>
      </xdr:nvSpPr>
      <xdr:spPr>
        <a:xfrm>
          <a:off x="161925" y="2183130"/>
          <a:ext cx="1684019" cy="535305"/>
        </a:xfrm>
        <a:prstGeom prst="roundRect">
          <a:avLst/>
        </a:prstGeom>
        <a:solidFill>
          <a:srgbClr val="B0DB9C"/>
        </a:solidFill>
        <a:ln>
          <a:noFill/>
        </a:ln>
        <a:effectLst>
          <a:outerShdw blurRad="50800" dist="38100" dir="8100000" algn="t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xdr:col>
      <xdr:colOff>381634</xdr:colOff>
      <xdr:row>0</xdr:row>
      <xdr:rowOff>0</xdr:rowOff>
    </xdr:from>
    <xdr:to>
      <xdr:col>2</xdr:col>
      <xdr:colOff>645582</xdr:colOff>
      <xdr:row>38</xdr:row>
      <xdr:rowOff>0</xdr:rowOff>
    </xdr:to>
    <xdr:sp macro="" textlink="">
      <xdr:nvSpPr>
        <xdr:cNvPr id="16" name="Rektangel 11">
          <a:extLst>
            <a:ext uri="{FF2B5EF4-FFF2-40B4-BE49-F238E27FC236}">
              <a16:creationId xmlns:a16="http://schemas.microsoft.com/office/drawing/2014/main" id="{54CC8EB5-40DA-489D-BC8E-75535CAD1B0D}"/>
            </a:ext>
          </a:extLst>
        </xdr:cNvPr>
        <xdr:cNvSpPr/>
      </xdr:nvSpPr>
      <xdr:spPr>
        <a:xfrm>
          <a:off x="1672801" y="0"/>
          <a:ext cx="263948" cy="6836833"/>
        </a:xfrm>
        <a:prstGeom prst="rect">
          <a:avLst/>
        </a:prstGeom>
        <a:solidFill>
          <a:srgbClr val="B0DB9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0</xdr:row>
      <xdr:rowOff>84667</xdr:rowOff>
    </xdr:from>
    <xdr:to>
      <xdr:col>2</xdr:col>
      <xdr:colOff>444500</xdr:colOff>
      <xdr:row>4</xdr:row>
      <xdr:rowOff>84666</xdr:rowOff>
    </xdr:to>
    <xdr:sp macro="" textlink="">
      <xdr:nvSpPr>
        <xdr:cNvPr id="31" name="textruta 12">
          <a:extLst>
            <a:ext uri="{FF2B5EF4-FFF2-40B4-BE49-F238E27FC236}">
              <a16:creationId xmlns:a16="http://schemas.microsoft.com/office/drawing/2014/main" id="{E24971A8-3B8A-4739-9E49-47E1573D7B7B}"/>
            </a:ext>
          </a:extLst>
        </xdr:cNvPr>
        <xdr:cNvSpPr txBox="1"/>
      </xdr:nvSpPr>
      <xdr:spPr>
        <a:xfrm>
          <a:off x="0" y="84667"/>
          <a:ext cx="1735667" cy="719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800" b="0" i="1">
              <a:solidFill>
                <a:schemeClr val="tx1">
                  <a:lumMod val="95000"/>
                  <a:lumOff val="5000"/>
                </a:schemeClr>
              </a:solidFill>
              <a:latin typeface="Book Antiqua" panose="02040602050305030304" pitchFamily="18" charset="0"/>
              <a:cs typeface="Arial" panose="020B0604020202020204" pitchFamily="34" charset="0"/>
            </a:rPr>
            <a:t>Elevkårens bokföring</a:t>
          </a:r>
        </a:p>
      </xdr:txBody>
    </xdr:sp>
    <xdr:clientData/>
  </xdr:twoCellAnchor>
  <xdr:twoCellAnchor>
    <xdr:from>
      <xdr:col>0</xdr:col>
      <xdr:colOff>0</xdr:colOff>
      <xdr:row>12</xdr:row>
      <xdr:rowOff>60960</xdr:rowOff>
    </xdr:from>
    <xdr:to>
      <xdr:col>2</xdr:col>
      <xdr:colOff>457202</xdr:colOff>
      <xdr:row>15</xdr:row>
      <xdr:rowOff>51435</xdr:rowOff>
    </xdr:to>
    <xdr:sp macro="" textlink="">
      <xdr:nvSpPr>
        <xdr:cNvPr id="34" name="textruta 13">
          <a:hlinkClick xmlns:r="http://schemas.openxmlformats.org/officeDocument/2006/relationships" r:id="rId3"/>
          <a:extLst>
            <a:ext uri="{FF2B5EF4-FFF2-40B4-BE49-F238E27FC236}">
              <a16:creationId xmlns:a16="http://schemas.microsoft.com/office/drawing/2014/main" id="{08766D1F-1C61-4A38-BD58-37D1BC036F66}"/>
            </a:ext>
          </a:extLst>
        </xdr:cNvPr>
        <xdr:cNvSpPr txBox="1"/>
      </xdr:nvSpPr>
      <xdr:spPr>
        <a:xfrm>
          <a:off x="0" y="2164080"/>
          <a:ext cx="1722122" cy="516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1">
              <a:solidFill>
                <a:schemeClr val="tx1">
                  <a:lumMod val="95000"/>
                  <a:lumOff val="5000"/>
                </a:schemeClr>
              </a:solidFill>
              <a:latin typeface="+mj-lt"/>
              <a:cs typeface="Arial" panose="020B0604020202020204" pitchFamily="34" charset="0"/>
            </a:rPr>
            <a:t>Bokföring</a:t>
          </a:r>
          <a:endParaRPr lang="sv-SE" sz="1800" b="1" i="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9525</xdr:colOff>
      <xdr:row>16</xdr:row>
      <xdr:rowOff>60960</xdr:rowOff>
    </xdr:from>
    <xdr:to>
      <xdr:col>2</xdr:col>
      <xdr:colOff>457200</xdr:colOff>
      <xdr:row>19</xdr:row>
      <xdr:rowOff>51435</xdr:rowOff>
    </xdr:to>
    <xdr:sp macro="" textlink="">
      <xdr:nvSpPr>
        <xdr:cNvPr id="36" name="textruta 15">
          <a:hlinkClick xmlns:r="http://schemas.openxmlformats.org/officeDocument/2006/relationships" r:id="rId4"/>
          <a:extLst>
            <a:ext uri="{FF2B5EF4-FFF2-40B4-BE49-F238E27FC236}">
              <a16:creationId xmlns:a16="http://schemas.microsoft.com/office/drawing/2014/main" id="{7CE77B35-F0CD-4A94-8572-D2F42951C171}"/>
            </a:ext>
          </a:extLst>
        </xdr:cNvPr>
        <xdr:cNvSpPr txBox="1"/>
      </xdr:nvSpPr>
      <xdr:spPr>
        <a:xfrm>
          <a:off x="9525" y="2865120"/>
          <a:ext cx="1712595" cy="516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Bokslut</a:t>
          </a:r>
        </a:p>
      </xdr:txBody>
    </xdr:sp>
    <xdr:clientData/>
  </xdr:twoCellAnchor>
  <xdr:twoCellAnchor>
    <xdr:from>
      <xdr:col>0</xdr:col>
      <xdr:colOff>9525</xdr:colOff>
      <xdr:row>20</xdr:row>
      <xdr:rowOff>70485</xdr:rowOff>
    </xdr:from>
    <xdr:to>
      <xdr:col>2</xdr:col>
      <xdr:colOff>457201</xdr:colOff>
      <xdr:row>23</xdr:row>
      <xdr:rowOff>60960</xdr:rowOff>
    </xdr:to>
    <xdr:sp macro="" textlink="">
      <xdr:nvSpPr>
        <xdr:cNvPr id="37" name="textruta 16">
          <a:hlinkClick xmlns:r="http://schemas.openxmlformats.org/officeDocument/2006/relationships" r:id="rId5"/>
          <a:extLst>
            <a:ext uri="{FF2B5EF4-FFF2-40B4-BE49-F238E27FC236}">
              <a16:creationId xmlns:a16="http://schemas.microsoft.com/office/drawing/2014/main" id="{3408F25D-511E-4757-9D1C-07B6694B5686}"/>
            </a:ext>
          </a:extLst>
        </xdr:cNvPr>
        <xdr:cNvSpPr txBox="1"/>
      </xdr:nvSpPr>
      <xdr:spPr>
        <a:xfrm>
          <a:off x="9525" y="3575685"/>
          <a:ext cx="1712596" cy="516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Statistik</a:t>
          </a:r>
        </a:p>
      </xdr:txBody>
    </xdr:sp>
    <xdr:clientData/>
  </xdr:twoCellAnchor>
  <xdr:twoCellAnchor>
    <xdr:from>
      <xdr:col>0</xdr:col>
      <xdr:colOff>19050</xdr:colOff>
      <xdr:row>37</xdr:row>
      <xdr:rowOff>38098</xdr:rowOff>
    </xdr:from>
    <xdr:to>
      <xdr:col>3</xdr:col>
      <xdr:colOff>0</xdr:colOff>
      <xdr:row>512</xdr:row>
      <xdr:rowOff>25400</xdr:rowOff>
    </xdr:to>
    <xdr:sp macro="" textlink="">
      <xdr:nvSpPr>
        <xdr:cNvPr id="22" name="Rektangel 17">
          <a:extLst>
            <a:ext uri="{FF2B5EF4-FFF2-40B4-BE49-F238E27FC236}">
              <a16:creationId xmlns:a16="http://schemas.microsoft.com/office/drawing/2014/main" id="{1CAB4442-2135-4DD7-8F94-D04F666BF57B}"/>
            </a:ext>
          </a:extLst>
        </xdr:cNvPr>
        <xdr:cNvSpPr/>
      </xdr:nvSpPr>
      <xdr:spPr>
        <a:xfrm>
          <a:off x="19050" y="6695015"/>
          <a:ext cx="1917700" cy="85447718"/>
        </a:xfrm>
        <a:prstGeom prst="rect">
          <a:avLst/>
        </a:prstGeom>
        <a:solidFill>
          <a:srgbClr val="B0DB9C"/>
        </a:solidFill>
        <a:ln>
          <a:solidFill>
            <a:srgbClr val="B0DB9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42</xdr:row>
      <xdr:rowOff>19050</xdr:rowOff>
    </xdr:to>
    <xdr:sp macro="" textlink="">
      <xdr:nvSpPr>
        <xdr:cNvPr id="2" name="Rektangel 1">
          <a:extLst>
            <a:ext uri="{FF2B5EF4-FFF2-40B4-BE49-F238E27FC236}">
              <a16:creationId xmlns:a16="http://schemas.microsoft.com/office/drawing/2014/main" id="{99D516E9-E325-4333-BB5E-57A92CEF07D9}"/>
            </a:ext>
          </a:extLst>
        </xdr:cNvPr>
        <xdr:cNvSpPr/>
      </xdr:nvSpPr>
      <xdr:spPr>
        <a:xfrm>
          <a:off x="0" y="0"/>
          <a:ext cx="1936750" cy="9977967"/>
        </a:xfrm>
        <a:prstGeom prst="rect">
          <a:avLst/>
        </a:prstGeom>
        <a:gradFill>
          <a:gsLst>
            <a:gs pos="68000">
              <a:srgbClr val="CAE8BD"/>
            </a:gs>
            <a:gs pos="34950">
              <a:srgbClr val="DDF6D2"/>
            </a:gs>
            <a:gs pos="0">
              <a:srgbClr val="ECFAE5"/>
            </a:gs>
            <a:gs pos="100000">
              <a:srgbClr val="B0DB9C"/>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sv-SE" sz="1100"/>
        </a:p>
      </xdr:txBody>
    </xdr:sp>
    <xdr:clientData/>
  </xdr:twoCellAnchor>
  <xdr:twoCellAnchor>
    <xdr:from>
      <xdr:col>0</xdr:col>
      <xdr:colOff>8466</xdr:colOff>
      <xdr:row>2</xdr:row>
      <xdr:rowOff>234950</xdr:rowOff>
    </xdr:from>
    <xdr:to>
      <xdr:col>2</xdr:col>
      <xdr:colOff>465667</xdr:colOff>
      <xdr:row>4</xdr:row>
      <xdr:rowOff>63500</xdr:rowOff>
    </xdr:to>
    <xdr:sp macro="" textlink="">
      <xdr:nvSpPr>
        <xdr:cNvPr id="3" name="textruta 50">
          <a:hlinkClick xmlns:r="http://schemas.openxmlformats.org/officeDocument/2006/relationships" r:id="rId1"/>
          <a:extLst>
            <a:ext uri="{FF2B5EF4-FFF2-40B4-BE49-F238E27FC236}">
              <a16:creationId xmlns:a16="http://schemas.microsoft.com/office/drawing/2014/main" id="{0962E18B-916B-48AE-AD9E-94D20D723587}"/>
            </a:ext>
          </a:extLst>
        </xdr:cNvPr>
        <xdr:cNvSpPr txBox="1"/>
      </xdr:nvSpPr>
      <xdr:spPr>
        <a:xfrm>
          <a:off x="8466" y="944033"/>
          <a:ext cx="1748368" cy="548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0">
              <a:solidFill>
                <a:schemeClr val="tx1">
                  <a:lumMod val="95000"/>
                  <a:lumOff val="5000"/>
                </a:schemeClr>
              </a:solidFill>
              <a:latin typeface="+mj-lt"/>
              <a:cs typeface="Arial" panose="020B0604020202020204" pitchFamily="34" charset="0"/>
            </a:rPr>
            <a:t>Guider</a:t>
          </a:r>
        </a:p>
      </xdr:txBody>
    </xdr:sp>
    <xdr:clientData/>
  </xdr:twoCellAnchor>
  <xdr:twoCellAnchor>
    <xdr:from>
      <xdr:col>0</xdr:col>
      <xdr:colOff>57150</xdr:colOff>
      <xdr:row>4</xdr:row>
      <xdr:rowOff>65617</xdr:rowOff>
    </xdr:from>
    <xdr:to>
      <xdr:col>2</xdr:col>
      <xdr:colOff>504825</xdr:colOff>
      <xdr:row>5</xdr:row>
      <xdr:rowOff>328084</xdr:rowOff>
    </xdr:to>
    <xdr:sp macro="" textlink="">
      <xdr:nvSpPr>
        <xdr:cNvPr id="57" name="textruta 51">
          <a:hlinkClick xmlns:r="http://schemas.openxmlformats.org/officeDocument/2006/relationships" r:id="rId2"/>
          <a:extLst>
            <a:ext uri="{FF2B5EF4-FFF2-40B4-BE49-F238E27FC236}">
              <a16:creationId xmlns:a16="http://schemas.microsoft.com/office/drawing/2014/main" id="{B60644B2-2F2B-4E6D-831D-2ACA6E569C95}"/>
            </a:ext>
          </a:extLst>
        </xdr:cNvPr>
        <xdr:cNvSpPr txBox="1"/>
      </xdr:nvSpPr>
      <xdr:spPr>
        <a:xfrm>
          <a:off x="57150" y="1494367"/>
          <a:ext cx="1738842" cy="6011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0">
              <a:solidFill>
                <a:schemeClr val="tx1">
                  <a:lumMod val="95000"/>
                  <a:lumOff val="5000"/>
                </a:schemeClr>
              </a:solidFill>
              <a:latin typeface="+mj-lt"/>
              <a:cs typeface="Arial" panose="020B0604020202020204" pitchFamily="34" charset="0"/>
            </a:rPr>
            <a:t>Grunduppgifter</a:t>
          </a:r>
          <a:endParaRPr lang="sv-SE" sz="1800" b="1" i="0">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247650</xdr:colOff>
      <xdr:row>9</xdr:row>
      <xdr:rowOff>6350</xdr:rowOff>
    </xdr:from>
    <xdr:to>
      <xdr:col>2</xdr:col>
      <xdr:colOff>577849</xdr:colOff>
      <xdr:row>11</xdr:row>
      <xdr:rowOff>0</xdr:rowOff>
    </xdr:to>
    <xdr:sp macro="" textlink="">
      <xdr:nvSpPr>
        <xdr:cNvPr id="55" name="Rektangel: rundade hörn 47">
          <a:extLst>
            <a:ext uri="{FF2B5EF4-FFF2-40B4-BE49-F238E27FC236}">
              <a16:creationId xmlns:a16="http://schemas.microsoft.com/office/drawing/2014/main" id="{2287D086-C029-4201-B5C9-E3D93BAAEA4B}"/>
            </a:ext>
          </a:extLst>
        </xdr:cNvPr>
        <xdr:cNvSpPr/>
      </xdr:nvSpPr>
      <xdr:spPr>
        <a:xfrm>
          <a:off x="247650" y="2987675"/>
          <a:ext cx="1625599" cy="584200"/>
        </a:xfrm>
        <a:prstGeom prst="roundRect">
          <a:avLst/>
        </a:prstGeom>
        <a:solidFill>
          <a:srgbClr val="B0DB9C"/>
        </a:solidFill>
        <a:ln>
          <a:noFill/>
        </a:ln>
        <a:effectLst>
          <a:outerShdw blurRad="50800" dist="38100" dir="8100000" algn="t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xdr:col>
      <xdr:colOff>381634</xdr:colOff>
      <xdr:row>0</xdr:row>
      <xdr:rowOff>0</xdr:rowOff>
    </xdr:from>
    <xdr:to>
      <xdr:col>2</xdr:col>
      <xdr:colOff>645582</xdr:colOff>
      <xdr:row>42</xdr:row>
      <xdr:rowOff>19050</xdr:rowOff>
    </xdr:to>
    <xdr:sp macro="" textlink="">
      <xdr:nvSpPr>
        <xdr:cNvPr id="5" name="Rektangel 4">
          <a:extLst>
            <a:ext uri="{FF2B5EF4-FFF2-40B4-BE49-F238E27FC236}">
              <a16:creationId xmlns:a16="http://schemas.microsoft.com/office/drawing/2014/main" id="{F9752A95-3A91-4D17-BB65-B794FDB8D618}"/>
            </a:ext>
          </a:extLst>
        </xdr:cNvPr>
        <xdr:cNvSpPr/>
      </xdr:nvSpPr>
      <xdr:spPr>
        <a:xfrm>
          <a:off x="1672801" y="0"/>
          <a:ext cx="263948" cy="9977967"/>
        </a:xfrm>
        <a:prstGeom prst="rect">
          <a:avLst/>
        </a:prstGeom>
        <a:solidFill>
          <a:srgbClr val="B0DB9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0</xdr:row>
      <xdr:rowOff>1</xdr:rowOff>
    </xdr:from>
    <xdr:to>
      <xdr:col>2</xdr:col>
      <xdr:colOff>447675</xdr:colOff>
      <xdr:row>2</xdr:row>
      <xdr:rowOff>116418</xdr:rowOff>
    </xdr:to>
    <xdr:sp macro="" textlink="">
      <xdr:nvSpPr>
        <xdr:cNvPr id="6" name="textruta 5">
          <a:extLst>
            <a:ext uri="{FF2B5EF4-FFF2-40B4-BE49-F238E27FC236}">
              <a16:creationId xmlns:a16="http://schemas.microsoft.com/office/drawing/2014/main" id="{C043E6EE-4279-4199-86D3-2D0B68D28B02}"/>
            </a:ext>
          </a:extLst>
        </xdr:cNvPr>
        <xdr:cNvSpPr txBox="1"/>
      </xdr:nvSpPr>
      <xdr:spPr>
        <a:xfrm>
          <a:off x="0" y="1"/>
          <a:ext cx="1738842" cy="825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800" b="0" i="1">
              <a:solidFill>
                <a:schemeClr val="tx1">
                  <a:lumMod val="95000"/>
                  <a:lumOff val="5000"/>
                </a:schemeClr>
              </a:solidFill>
              <a:latin typeface="Book Antiqua" panose="02040602050305030304" pitchFamily="18" charset="0"/>
              <a:cs typeface="Arial" panose="020B0604020202020204" pitchFamily="34" charset="0"/>
            </a:rPr>
            <a:t>Elevkårens  bokföring</a:t>
          </a:r>
        </a:p>
      </xdr:txBody>
    </xdr:sp>
    <xdr:clientData/>
  </xdr:twoCellAnchor>
  <xdr:twoCellAnchor>
    <xdr:from>
      <xdr:col>0</xdr:col>
      <xdr:colOff>0</xdr:colOff>
      <xdr:row>6</xdr:row>
      <xdr:rowOff>132292</xdr:rowOff>
    </xdr:from>
    <xdr:to>
      <xdr:col>2</xdr:col>
      <xdr:colOff>457202</xdr:colOff>
      <xdr:row>8</xdr:row>
      <xdr:rowOff>164042</xdr:rowOff>
    </xdr:to>
    <xdr:sp macro="" textlink="">
      <xdr:nvSpPr>
        <xdr:cNvPr id="8" name="textruta 7">
          <a:hlinkClick xmlns:r="http://schemas.openxmlformats.org/officeDocument/2006/relationships" r:id="rId3"/>
          <a:extLst>
            <a:ext uri="{FF2B5EF4-FFF2-40B4-BE49-F238E27FC236}">
              <a16:creationId xmlns:a16="http://schemas.microsoft.com/office/drawing/2014/main" id="{C7371766-AF13-4C3C-9A0C-B450CA42DFF7}"/>
            </a:ext>
          </a:extLst>
        </xdr:cNvPr>
        <xdr:cNvSpPr txBox="1"/>
      </xdr:nvSpPr>
      <xdr:spPr>
        <a:xfrm>
          <a:off x="0" y="2238375"/>
          <a:ext cx="1748369" cy="550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Bokföring</a:t>
          </a:r>
          <a:endParaRPr lang="sv-SE" sz="1800" b="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0</xdr:colOff>
      <xdr:row>9</xdr:row>
      <xdr:rowOff>6350</xdr:rowOff>
    </xdr:from>
    <xdr:to>
      <xdr:col>2</xdr:col>
      <xdr:colOff>450850</xdr:colOff>
      <xdr:row>10</xdr:row>
      <xdr:rowOff>238125</xdr:rowOff>
    </xdr:to>
    <xdr:sp macro="" textlink="">
      <xdr:nvSpPr>
        <xdr:cNvPr id="56" name="textruta 8">
          <a:hlinkClick xmlns:r="http://schemas.openxmlformats.org/officeDocument/2006/relationships" r:id="rId4"/>
          <a:extLst>
            <a:ext uri="{FF2B5EF4-FFF2-40B4-BE49-F238E27FC236}">
              <a16:creationId xmlns:a16="http://schemas.microsoft.com/office/drawing/2014/main" id="{CA3020D3-B107-4CDA-B71A-D0526FCDFD54}"/>
            </a:ext>
          </a:extLst>
        </xdr:cNvPr>
        <xdr:cNvSpPr txBox="1"/>
      </xdr:nvSpPr>
      <xdr:spPr>
        <a:xfrm>
          <a:off x="0" y="2987675"/>
          <a:ext cx="1746250" cy="565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1">
              <a:solidFill>
                <a:schemeClr val="tx1">
                  <a:lumMod val="95000"/>
                  <a:lumOff val="5000"/>
                </a:schemeClr>
              </a:solidFill>
              <a:latin typeface="+mj-lt"/>
              <a:cs typeface="Arial" panose="020B0604020202020204" pitchFamily="34" charset="0"/>
            </a:rPr>
            <a:t>Bokslut</a:t>
          </a:r>
        </a:p>
      </xdr:txBody>
    </xdr:sp>
    <xdr:clientData/>
  </xdr:twoCellAnchor>
  <xdr:twoCellAnchor>
    <xdr:from>
      <xdr:col>0</xdr:col>
      <xdr:colOff>9525</xdr:colOff>
      <xdr:row>12</xdr:row>
      <xdr:rowOff>6350</xdr:rowOff>
    </xdr:from>
    <xdr:to>
      <xdr:col>2</xdr:col>
      <xdr:colOff>457201</xdr:colOff>
      <xdr:row>14</xdr:row>
      <xdr:rowOff>206375</xdr:rowOff>
    </xdr:to>
    <xdr:sp macro="" textlink="">
      <xdr:nvSpPr>
        <xdr:cNvPr id="10" name="textruta 9">
          <a:hlinkClick xmlns:r="http://schemas.openxmlformats.org/officeDocument/2006/relationships" r:id="rId5"/>
          <a:extLst>
            <a:ext uri="{FF2B5EF4-FFF2-40B4-BE49-F238E27FC236}">
              <a16:creationId xmlns:a16="http://schemas.microsoft.com/office/drawing/2014/main" id="{DF3C9683-3B38-4CAB-B1C9-7056A1408809}"/>
            </a:ext>
          </a:extLst>
        </xdr:cNvPr>
        <xdr:cNvSpPr txBox="1"/>
      </xdr:nvSpPr>
      <xdr:spPr>
        <a:xfrm>
          <a:off x="9525" y="3731683"/>
          <a:ext cx="1738843" cy="6339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Statistik</a:t>
          </a:r>
        </a:p>
      </xdr:txBody>
    </xdr:sp>
    <xdr:clientData/>
  </xdr:twoCellAnchor>
  <xdr:twoCellAnchor>
    <xdr:from>
      <xdr:col>0</xdr:col>
      <xdr:colOff>0</xdr:colOff>
      <xdr:row>41</xdr:row>
      <xdr:rowOff>115570</xdr:rowOff>
    </xdr:from>
    <xdr:to>
      <xdr:col>3</xdr:col>
      <xdr:colOff>0</xdr:colOff>
      <xdr:row>101</xdr:row>
      <xdr:rowOff>44450</xdr:rowOff>
    </xdr:to>
    <xdr:sp macro="" textlink="">
      <xdr:nvSpPr>
        <xdr:cNvPr id="9" name="Rektangel 10">
          <a:extLst>
            <a:ext uri="{FF2B5EF4-FFF2-40B4-BE49-F238E27FC236}">
              <a16:creationId xmlns:a16="http://schemas.microsoft.com/office/drawing/2014/main" id="{9BF1B680-33A1-4D29-AB80-463AC95B3A8B}"/>
            </a:ext>
          </a:extLst>
        </xdr:cNvPr>
        <xdr:cNvSpPr/>
      </xdr:nvSpPr>
      <xdr:spPr>
        <a:xfrm>
          <a:off x="0" y="9883987"/>
          <a:ext cx="1936750" cy="22249130"/>
        </a:xfrm>
        <a:prstGeom prst="rect">
          <a:avLst/>
        </a:prstGeom>
        <a:solidFill>
          <a:srgbClr val="B0DB9C"/>
        </a:solidFill>
        <a:ln>
          <a:solidFill>
            <a:srgbClr val="B0DB9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674688</xdr:colOff>
      <xdr:row>14</xdr:row>
      <xdr:rowOff>55562</xdr:rowOff>
    </xdr:from>
    <xdr:to>
      <xdr:col>19</xdr:col>
      <xdr:colOff>1270</xdr:colOff>
      <xdr:row>34</xdr:row>
      <xdr:rowOff>59689</xdr:rowOff>
    </xdr:to>
    <xdr:graphicFrame macro="">
      <xdr:nvGraphicFramePr>
        <xdr:cNvPr id="12" name="Diagram 6">
          <a:extLst>
            <a:ext uri="{FF2B5EF4-FFF2-40B4-BE49-F238E27FC236}">
              <a16:creationId xmlns:a16="http://schemas.microsoft.com/office/drawing/2014/main" id="{EA193B81-AE71-1687-CF83-BC8CA48A06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593725</xdr:colOff>
      <xdr:row>14</xdr:row>
      <xdr:rowOff>31750</xdr:rowOff>
    </xdr:from>
    <xdr:to>
      <xdr:col>10</xdr:col>
      <xdr:colOff>698499</xdr:colOff>
      <xdr:row>34</xdr:row>
      <xdr:rowOff>53975</xdr:rowOff>
    </xdr:to>
    <xdr:graphicFrame macro="">
      <xdr:nvGraphicFramePr>
        <xdr:cNvPr id="8" name="Diagram 7">
          <a:extLst>
            <a:ext uri="{FF2B5EF4-FFF2-40B4-BE49-F238E27FC236}">
              <a16:creationId xmlns:a16="http://schemas.microsoft.com/office/drawing/2014/main" id="{89B0CE9F-68FB-4E0D-882E-1C6DC9C3A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36</xdr:row>
      <xdr:rowOff>15875</xdr:rowOff>
    </xdr:from>
    <xdr:to>
      <xdr:col>11</xdr:col>
      <xdr:colOff>15875</xdr:colOff>
      <xdr:row>56</xdr:row>
      <xdr:rowOff>22225</xdr:rowOff>
    </xdr:to>
    <xdr:graphicFrame macro="">
      <xdr:nvGraphicFramePr>
        <xdr:cNvPr id="33" name="Diagram 8">
          <a:extLst>
            <a:ext uri="{FF2B5EF4-FFF2-40B4-BE49-F238E27FC236}">
              <a16:creationId xmlns:a16="http://schemas.microsoft.com/office/drawing/2014/main" id="{9C9541DA-C860-FF25-AEB5-48553EC15B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674688</xdr:colOff>
      <xdr:row>36</xdr:row>
      <xdr:rowOff>15874</xdr:rowOff>
    </xdr:from>
    <xdr:to>
      <xdr:col>19</xdr:col>
      <xdr:colOff>0</xdr:colOff>
      <xdr:row>56</xdr:row>
      <xdr:rowOff>20953</xdr:rowOff>
    </xdr:to>
    <xdr:graphicFrame macro="">
      <xdr:nvGraphicFramePr>
        <xdr:cNvPr id="34" name="Diagram 9">
          <a:extLst>
            <a:ext uri="{FF2B5EF4-FFF2-40B4-BE49-F238E27FC236}">
              <a16:creationId xmlns:a16="http://schemas.microsoft.com/office/drawing/2014/main" id="{7422AE2B-F580-42EA-B3F1-E3FE67D39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0</xdr:rowOff>
    </xdr:from>
    <xdr:to>
      <xdr:col>3</xdr:col>
      <xdr:colOff>0</xdr:colOff>
      <xdr:row>39</xdr:row>
      <xdr:rowOff>0</xdr:rowOff>
    </xdr:to>
    <xdr:sp macro="" textlink="">
      <xdr:nvSpPr>
        <xdr:cNvPr id="3" name="Rektangel 12">
          <a:extLst>
            <a:ext uri="{FF2B5EF4-FFF2-40B4-BE49-F238E27FC236}">
              <a16:creationId xmlns:a16="http://schemas.microsoft.com/office/drawing/2014/main" id="{F4784F3E-218B-4271-9E6D-9FBDFA8486DC}"/>
            </a:ext>
          </a:extLst>
        </xdr:cNvPr>
        <xdr:cNvSpPr/>
      </xdr:nvSpPr>
      <xdr:spPr>
        <a:xfrm>
          <a:off x="0" y="0"/>
          <a:ext cx="1936750" cy="7016750"/>
        </a:xfrm>
        <a:prstGeom prst="rect">
          <a:avLst/>
        </a:prstGeom>
        <a:gradFill>
          <a:gsLst>
            <a:gs pos="68000">
              <a:srgbClr val="CAE8BD"/>
            </a:gs>
            <a:gs pos="34950">
              <a:srgbClr val="DDF6D2"/>
            </a:gs>
            <a:gs pos="0">
              <a:srgbClr val="ECFAE5"/>
            </a:gs>
            <a:gs pos="100000">
              <a:srgbClr val="B0DB9C"/>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sv-SE" sz="1100"/>
        </a:p>
      </xdr:txBody>
    </xdr:sp>
    <xdr:clientData/>
  </xdr:twoCellAnchor>
  <xdr:twoCellAnchor>
    <xdr:from>
      <xdr:col>0</xdr:col>
      <xdr:colOff>21167</xdr:colOff>
      <xdr:row>5</xdr:row>
      <xdr:rowOff>43392</xdr:rowOff>
    </xdr:from>
    <xdr:to>
      <xdr:col>2</xdr:col>
      <xdr:colOff>478368</xdr:colOff>
      <xdr:row>8</xdr:row>
      <xdr:rowOff>62442</xdr:rowOff>
    </xdr:to>
    <xdr:sp macro="" textlink="">
      <xdr:nvSpPr>
        <xdr:cNvPr id="91" name="textruta 5">
          <a:hlinkClick xmlns:r="http://schemas.openxmlformats.org/officeDocument/2006/relationships" r:id="rId5"/>
          <a:extLst>
            <a:ext uri="{FF2B5EF4-FFF2-40B4-BE49-F238E27FC236}">
              <a16:creationId xmlns:a16="http://schemas.microsoft.com/office/drawing/2014/main" id="{6072C400-C946-446D-AF42-391E636116C3}"/>
            </a:ext>
          </a:extLst>
        </xdr:cNvPr>
        <xdr:cNvSpPr txBox="1"/>
      </xdr:nvSpPr>
      <xdr:spPr>
        <a:xfrm>
          <a:off x="21167" y="942975"/>
          <a:ext cx="1748368" cy="558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0">
              <a:solidFill>
                <a:schemeClr val="tx1">
                  <a:lumMod val="95000"/>
                  <a:lumOff val="5000"/>
                </a:schemeClr>
              </a:solidFill>
              <a:latin typeface="+mj-lt"/>
              <a:cs typeface="Arial" panose="020B0604020202020204" pitchFamily="34" charset="0"/>
            </a:rPr>
            <a:t>Guider</a:t>
          </a:r>
        </a:p>
      </xdr:txBody>
    </xdr:sp>
    <xdr:clientData/>
  </xdr:twoCellAnchor>
  <xdr:twoCellAnchor>
    <xdr:from>
      <xdr:col>0</xdr:col>
      <xdr:colOff>180975</xdr:colOff>
      <xdr:row>20</xdr:row>
      <xdr:rowOff>133350</xdr:rowOff>
    </xdr:from>
    <xdr:to>
      <xdr:col>2</xdr:col>
      <xdr:colOff>581024</xdr:colOff>
      <xdr:row>23</xdr:row>
      <xdr:rowOff>142875</xdr:rowOff>
    </xdr:to>
    <xdr:sp macro="" textlink="">
      <xdr:nvSpPr>
        <xdr:cNvPr id="89" name="Rektangel: rundade hörn 2">
          <a:extLst>
            <a:ext uri="{FF2B5EF4-FFF2-40B4-BE49-F238E27FC236}">
              <a16:creationId xmlns:a16="http://schemas.microsoft.com/office/drawing/2014/main" id="{907A0F5E-2D26-4C8E-8BEE-FADA03DB39D1}"/>
            </a:ext>
          </a:extLst>
        </xdr:cNvPr>
        <xdr:cNvSpPr/>
      </xdr:nvSpPr>
      <xdr:spPr>
        <a:xfrm>
          <a:off x="180975" y="3752850"/>
          <a:ext cx="1619249" cy="552450"/>
        </a:xfrm>
        <a:prstGeom prst="roundRect">
          <a:avLst/>
        </a:prstGeom>
        <a:solidFill>
          <a:srgbClr val="B0DB9C"/>
        </a:solidFill>
        <a:ln>
          <a:noFill/>
        </a:ln>
        <a:effectLst>
          <a:outerShdw blurRad="50800" dist="38100" dir="8100000" algn="t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xdr:col>
      <xdr:colOff>383539</xdr:colOff>
      <xdr:row>0</xdr:row>
      <xdr:rowOff>0</xdr:rowOff>
    </xdr:from>
    <xdr:to>
      <xdr:col>2</xdr:col>
      <xdr:colOff>645582</xdr:colOff>
      <xdr:row>39</xdr:row>
      <xdr:rowOff>0</xdr:rowOff>
    </xdr:to>
    <xdr:sp macro="" textlink="">
      <xdr:nvSpPr>
        <xdr:cNvPr id="4" name="Rektangel 3">
          <a:extLst>
            <a:ext uri="{FF2B5EF4-FFF2-40B4-BE49-F238E27FC236}">
              <a16:creationId xmlns:a16="http://schemas.microsoft.com/office/drawing/2014/main" id="{81E29B8F-7B3C-49E1-B9A5-9FA7F385C3E0}"/>
            </a:ext>
          </a:extLst>
        </xdr:cNvPr>
        <xdr:cNvSpPr/>
      </xdr:nvSpPr>
      <xdr:spPr>
        <a:xfrm>
          <a:off x="1674706" y="0"/>
          <a:ext cx="262043" cy="7016750"/>
        </a:xfrm>
        <a:prstGeom prst="rect">
          <a:avLst/>
        </a:prstGeom>
        <a:solidFill>
          <a:srgbClr val="B0DB9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0</xdr:col>
      <xdr:colOff>0</xdr:colOff>
      <xdr:row>0</xdr:row>
      <xdr:rowOff>0</xdr:rowOff>
    </xdr:from>
    <xdr:to>
      <xdr:col>2</xdr:col>
      <xdr:colOff>447675</xdr:colOff>
      <xdr:row>4</xdr:row>
      <xdr:rowOff>47625</xdr:rowOff>
    </xdr:to>
    <xdr:sp macro="" textlink="">
      <xdr:nvSpPr>
        <xdr:cNvPr id="15" name="textruta 4">
          <a:extLst>
            <a:ext uri="{FF2B5EF4-FFF2-40B4-BE49-F238E27FC236}">
              <a16:creationId xmlns:a16="http://schemas.microsoft.com/office/drawing/2014/main" id="{93023998-9D7C-4F85-BE3B-BB74E379C08E}"/>
            </a:ext>
          </a:extLst>
        </xdr:cNvPr>
        <xdr:cNvSpPr txBox="1"/>
      </xdr:nvSpPr>
      <xdr:spPr>
        <a:xfrm>
          <a:off x="0" y="0"/>
          <a:ext cx="16668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800" b="0" i="1">
              <a:solidFill>
                <a:schemeClr val="tx1">
                  <a:lumMod val="95000"/>
                  <a:lumOff val="5000"/>
                </a:schemeClr>
              </a:solidFill>
              <a:latin typeface="Book Antiqua" panose="02040602050305030304" pitchFamily="18" charset="0"/>
              <a:cs typeface="Arial" panose="020B0604020202020204" pitchFamily="34" charset="0"/>
            </a:rPr>
            <a:t>Elevkårens bokföring</a:t>
          </a:r>
        </a:p>
      </xdr:txBody>
    </xdr:sp>
    <xdr:clientData/>
  </xdr:twoCellAnchor>
  <xdr:twoCellAnchor>
    <xdr:from>
      <xdr:col>0</xdr:col>
      <xdr:colOff>0</xdr:colOff>
      <xdr:row>8</xdr:row>
      <xdr:rowOff>142875</xdr:rowOff>
    </xdr:from>
    <xdr:to>
      <xdr:col>2</xdr:col>
      <xdr:colOff>447675</xdr:colOff>
      <xdr:row>11</xdr:row>
      <xdr:rowOff>133350</xdr:rowOff>
    </xdr:to>
    <xdr:sp macro="" textlink="">
      <xdr:nvSpPr>
        <xdr:cNvPr id="17" name="textruta 7">
          <a:hlinkClick xmlns:r="http://schemas.openxmlformats.org/officeDocument/2006/relationships" r:id="rId6"/>
          <a:extLst>
            <a:ext uri="{FF2B5EF4-FFF2-40B4-BE49-F238E27FC236}">
              <a16:creationId xmlns:a16="http://schemas.microsoft.com/office/drawing/2014/main" id="{FFC17274-0452-492F-8F31-DD9FF6D5795C}"/>
            </a:ext>
          </a:extLst>
        </xdr:cNvPr>
        <xdr:cNvSpPr txBox="1"/>
      </xdr:nvSpPr>
      <xdr:spPr>
        <a:xfrm>
          <a:off x="0" y="1590675"/>
          <a:ext cx="1666875"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Grunduppgifter</a:t>
          </a:r>
          <a:endParaRPr lang="sv-SE" sz="1800" b="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0</xdr:colOff>
      <xdr:row>12</xdr:row>
      <xdr:rowOff>123825</xdr:rowOff>
    </xdr:from>
    <xdr:to>
      <xdr:col>2</xdr:col>
      <xdr:colOff>457202</xdr:colOff>
      <xdr:row>15</xdr:row>
      <xdr:rowOff>114300</xdr:rowOff>
    </xdr:to>
    <xdr:sp macro="" textlink="">
      <xdr:nvSpPr>
        <xdr:cNvPr id="18" name="textruta 8">
          <a:hlinkClick xmlns:r="http://schemas.openxmlformats.org/officeDocument/2006/relationships" r:id="rId7"/>
          <a:extLst>
            <a:ext uri="{FF2B5EF4-FFF2-40B4-BE49-F238E27FC236}">
              <a16:creationId xmlns:a16="http://schemas.microsoft.com/office/drawing/2014/main" id="{C1287AC4-1E77-4508-A72E-FD0DE367AE0A}"/>
            </a:ext>
          </a:extLst>
        </xdr:cNvPr>
        <xdr:cNvSpPr txBox="1"/>
      </xdr:nvSpPr>
      <xdr:spPr>
        <a:xfrm>
          <a:off x="0" y="2295525"/>
          <a:ext cx="1676402"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Bokföring</a:t>
          </a:r>
          <a:endParaRPr lang="sv-SE" sz="1800" b="1">
            <a:solidFill>
              <a:schemeClr val="tx1">
                <a:lumMod val="95000"/>
                <a:lumOff val="5000"/>
              </a:schemeClr>
            </a:solidFill>
            <a:latin typeface="+mj-lt"/>
            <a:cs typeface="Arial" panose="020B0604020202020204" pitchFamily="34" charset="0"/>
          </a:endParaRPr>
        </a:p>
      </xdr:txBody>
    </xdr:sp>
    <xdr:clientData/>
  </xdr:twoCellAnchor>
  <xdr:twoCellAnchor>
    <xdr:from>
      <xdr:col>0</xdr:col>
      <xdr:colOff>9525</xdr:colOff>
      <xdr:row>16</xdr:row>
      <xdr:rowOff>123825</xdr:rowOff>
    </xdr:from>
    <xdr:to>
      <xdr:col>2</xdr:col>
      <xdr:colOff>457200</xdr:colOff>
      <xdr:row>19</xdr:row>
      <xdr:rowOff>114300</xdr:rowOff>
    </xdr:to>
    <xdr:sp macro="" textlink="">
      <xdr:nvSpPr>
        <xdr:cNvPr id="19" name="textruta 9">
          <a:hlinkClick xmlns:r="http://schemas.openxmlformats.org/officeDocument/2006/relationships" r:id="rId8"/>
          <a:extLst>
            <a:ext uri="{FF2B5EF4-FFF2-40B4-BE49-F238E27FC236}">
              <a16:creationId xmlns:a16="http://schemas.microsoft.com/office/drawing/2014/main" id="{48D8FD79-83F5-4E6D-84DE-417DF7BC313F}"/>
            </a:ext>
          </a:extLst>
        </xdr:cNvPr>
        <xdr:cNvSpPr txBox="1"/>
      </xdr:nvSpPr>
      <xdr:spPr>
        <a:xfrm>
          <a:off x="9525" y="3019425"/>
          <a:ext cx="1666875"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a:solidFill>
                <a:schemeClr val="tx1">
                  <a:lumMod val="95000"/>
                  <a:lumOff val="5000"/>
                </a:schemeClr>
              </a:solidFill>
              <a:latin typeface="+mj-lt"/>
              <a:cs typeface="Arial" panose="020B0604020202020204" pitchFamily="34" charset="0"/>
            </a:rPr>
            <a:t>Bokslut</a:t>
          </a:r>
        </a:p>
      </xdr:txBody>
    </xdr:sp>
    <xdr:clientData/>
  </xdr:twoCellAnchor>
  <xdr:twoCellAnchor>
    <xdr:from>
      <xdr:col>0</xdr:col>
      <xdr:colOff>9525</xdr:colOff>
      <xdr:row>20</xdr:row>
      <xdr:rowOff>133350</xdr:rowOff>
    </xdr:from>
    <xdr:to>
      <xdr:col>2</xdr:col>
      <xdr:colOff>457201</xdr:colOff>
      <xdr:row>23</xdr:row>
      <xdr:rowOff>123825</xdr:rowOff>
    </xdr:to>
    <xdr:sp macro="" textlink="">
      <xdr:nvSpPr>
        <xdr:cNvPr id="90" name="textruta 10">
          <a:hlinkClick xmlns:r="http://schemas.openxmlformats.org/officeDocument/2006/relationships" r:id="rId9"/>
          <a:extLst>
            <a:ext uri="{FF2B5EF4-FFF2-40B4-BE49-F238E27FC236}">
              <a16:creationId xmlns:a16="http://schemas.microsoft.com/office/drawing/2014/main" id="{8983443F-7F8B-4711-8077-8F6159645E02}"/>
            </a:ext>
          </a:extLst>
        </xdr:cNvPr>
        <xdr:cNvSpPr txBox="1"/>
      </xdr:nvSpPr>
      <xdr:spPr>
        <a:xfrm>
          <a:off x="9525" y="3752850"/>
          <a:ext cx="1666876"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sv-SE" sz="1600" b="1" i="1">
              <a:solidFill>
                <a:schemeClr val="tx1">
                  <a:lumMod val="95000"/>
                  <a:lumOff val="5000"/>
                </a:schemeClr>
              </a:solidFill>
              <a:latin typeface="+mj-lt"/>
              <a:cs typeface="Arial" panose="020B0604020202020204" pitchFamily="34" charset="0"/>
            </a:rPr>
            <a:t>Statistik</a:t>
          </a:r>
        </a:p>
      </xdr:txBody>
    </xdr:sp>
    <xdr:clientData/>
  </xdr:twoCellAnchor>
  <xdr:twoCellAnchor>
    <xdr:from>
      <xdr:col>0</xdr:col>
      <xdr:colOff>11430</xdr:colOff>
      <xdr:row>38</xdr:row>
      <xdr:rowOff>106680</xdr:rowOff>
    </xdr:from>
    <xdr:to>
      <xdr:col>3</xdr:col>
      <xdr:colOff>0</xdr:colOff>
      <xdr:row>122</xdr:row>
      <xdr:rowOff>0</xdr:rowOff>
    </xdr:to>
    <xdr:sp macro="" textlink="">
      <xdr:nvSpPr>
        <xdr:cNvPr id="32" name="Rektangel 15">
          <a:extLst>
            <a:ext uri="{FF2B5EF4-FFF2-40B4-BE49-F238E27FC236}">
              <a16:creationId xmlns:a16="http://schemas.microsoft.com/office/drawing/2014/main" id="{34297CB1-BFB3-4EB3-9C4F-94F59408BE7E}"/>
            </a:ext>
          </a:extLst>
        </xdr:cNvPr>
        <xdr:cNvSpPr/>
      </xdr:nvSpPr>
      <xdr:spPr>
        <a:xfrm>
          <a:off x="11430" y="6943513"/>
          <a:ext cx="1925320" cy="15006320"/>
        </a:xfrm>
        <a:prstGeom prst="rect">
          <a:avLst/>
        </a:prstGeom>
        <a:solidFill>
          <a:srgbClr val="B0DB9C"/>
        </a:solidFill>
        <a:ln>
          <a:solidFill>
            <a:srgbClr val="B0DB9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4203DA-E58A-43BE-AA33-A8EA65180839}" name="Tabell1" displayName="Tabell1" ref="E1:O501" totalsRowShown="0" headerRowDxfId="35" dataDxfId="34" headerRowBorderDxfId="32" tableBorderDxfId="33" totalsRowBorderDxfId="31">
  <tableColumns count="11">
    <tableColumn id="1" xr3:uid="{062C6866-7D9D-4B5C-9984-F405E4123C20}" name="INTÄKT/UTGIFT" dataDxfId="30"/>
    <tableColumn id="2" xr3:uid="{7EFA525B-CB95-40DC-A679-2ECE68AA6D07}" name="KATEGORI" dataDxfId="29"/>
    <tableColumn id="3" xr3:uid="{EB581D85-8A89-468C-BDE6-61C841DBB820}" name="BESKRIVNING" dataDxfId="28"/>
    <tableColumn id="4" xr3:uid="{7F5E5192-E6C9-4CA2-BB34-F21E8B5ECFB3}" name="DATUM" dataDxfId="27"/>
    <tableColumn id="5" xr3:uid="{543AA8A0-6CF5-4EB1-AA3E-CEE717F57F0C}" name="V-NR" dataDxfId="26"/>
    <tableColumn id="6" xr3:uid="{864C4B03-4270-4553-A57E-AD555859A8BE}" name="BELOPP" dataDxfId="25"/>
    <tableColumn id="7" xr3:uid="{641EE402-2ACC-451C-A8F0-1A9001347369}" name="KVITTO" dataDxfId="24"/>
    <tableColumn id="9" xr3:uid="{2A0F19C3-FA88-4AD7-B1A5-786F884E87D3}" name="STATUS" dataDxfId="23">
      <calculatedColumnFormula array="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calculatedColumnFormula>
    </tableColumn>
    <tableColumn id="8" xr3:uid="{7AA593EE-AF6A-4A20-9981-DAE46B9D5249}" name="SALDO BANK" dataDxfId="22">
      <calculatedColumnFormula array="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calculatedColumnFormula>
    </tableColumn>
    <tableColumn id="10" xr3:uid="{588178CE-65F9-43D2-BA3D-78FB4EDF91EE}" name="SALDO KASSA" dataDxfId="21">
      <calculatedColumnFormula array="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calculatedColumnFormula>
    </tableColumn>
    <tableColumn id="11" xr3:uid="{96F32428-823F-4CC5-B7CD-678A16B9A0ED}" name="SALDO PRESENTKORT" dataDxfId="20">
      <calculatedColumnFormula array="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calculatedColumnFormula>
    </tableColumn>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333CC55-A389-44A1-9736-7BD9972D2647}">
  <we:reference id="WA200009404" version="1.0.0.8" store="Omex" storeType="OMEX"/>
  <we:alternateReferences>
    <we:reference id="WA200009404" version="1.0.0.8" store="WA200009404" storeType="OMEX"/>
  </we:alternateReferences>
  <we:properties>
    <we:property name="claude.fileId" value="&quot;219bed6e-6019-49e9-8f17-5f1eb82a0fca&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79A3B-4427-4C1F-A10A-5B995FBF4B4B}">
  <dimension ref="C2:AA73"/>
  <sheetViews>
    <sheetView showGridLines="0" showRowColHeaders="0" zoomScale="90" zoomScaleNormal="90" workbookViewId="0">
      <selection activeCell="U6" sqref="U6"/>
    </sheetView>
  </sheetViews>
  <sheetFormatPr defaultColWidth="8.7109375" defaultRowHeight="14.25" customHeight="1"/>
  <cols>
    <col min="1" max="3" width="9.28515625" customWidth="1"/>
    <col min="15" max="15" width="9" customWidth="1"/>
  </cols>
  <sheetData>
    <row r="2" spans="3:27" ht="14.25" customHeight="1">
      <c r="E2" s="156" t="s">
        <v>0</v>
      </c>
      <c r="F2" s="157"/>
      <c r="G2" s="157"/>
      <c r="H2" s="157"/>
      <c r="I2" s="157"/>
      <c r="J2" s="157"/>
      <c r="K2" s="157"/>
      <c r="L2" s="157"/>
      <c r="M2" s="157"/>
      <c r="N2" s="157"/>
      <c r="O2" s="157"/>
      <c r="P2" s="157"/>
      <c r="Q2" s="157"/>
      <c r="R2" s="157"/>
      <c r="S2" s="157"/>
      <c r="T2" s="157"/>
    </row>
    <row r="3" spans="3:27" ht="14.25" customHeight="1">
      <c r="C3" s="9"/>
      <c r="E3" s="156"/>
      <c r="F3" s="157"/>
      <c r="G3" s="157"/>
      <c r="H3" s="157"/>
      <c r="I3" s="157"/>
      <c r="J3" s="157"/>
      <c r="K3" s="157"/>
      <c r="L3" s="157"/>
      <c r="M3" s="157"/>
      <c r="N3" s="157"/>
      <c r="O3" s="157"/>
      <c r="P3" s="157"/>
      <c r="Q3" s="157"/>
      <c r="R3" s="157"/>
      <c r="S3" s="157"/>
      <c r="T3" s="157"/>
      <c r="AA3" s="10"/>
    </row>
    <row r="4" spans="3:27" ht="14.25" customHeight="1">
      <c r="C4" s="9"/>
      <c r="E4" s="156"/>
      <c r="F4" s="157"/>
      <c r="G4" s="157"/>
      <c r="H4" s="157"/>
      <c r="I4" s="157"/>
      <c r="J4" s="157"/>
      <c r="K4" s="157"/>
      <c r="L4" s="157"/>
      <c r="M4" s="157"/>
      <c r="N4" s="157"/>
      <c r="O4" s="157"/>
      <c r="P4" s="157"/>
      <c r="Q4" s="157"/>
      <c r="R4" s="157"/>
      <c r="S4" s="157"/>
      <c r="T4" s="157"/>
      <c r="AA4" s="11"/>
    </row>
    <row r="5" spans="3:27" ht="14.25" customHeight="1">
      <c r="C5" s="9"/>
      <c r="E5" s="156"/>
      <c r="F5" s="157"/>
      <c r="G5" s="157"/>
      <c r="H5" s="157"/>
      <c r="I5" s="157"/>
      <c r="J5" s="157"/>
      <c r="K5" s="157"/>
      <c r="L5" s="157"/>
      <c r="M5" s="157"/>
      <c r="N5" s="157"/>
      <c r="O5" s="157"/>
      <c r="P5" s="157"/>
      <c r="Q5" s="157"/>
      <c r="R5" s="157"/>
      <c r="S5" s="157"/>
      <c r="T5" s="157"/>
      <c r="AA5" s="11"/>
    </row>
    <row r="6" spans="3:27" ht="14.25" customHeight="1">
      <c r="C6" s="9"/>
      <c r="E6" s="156"/>
      <c r="F6" s="157"/>
      <c r="G6" s="157"/>
      <c r="H6" s="157"/>
      <c r="I6" s="157"/>
      <c r="J6" s="157"/>
      <c r="K6" s="157"/>
      <c r="L6" s="157"/>
      <c r="M6" s="157"/>
      <c r="N6" s="157"/>
      <c r="O6" s="157"/>
      <c r="P6" s="157"/>
      <c r="Q6" s="157"/>
      <c r="R6" s="157"/>
      <c r="S6" s="157"/>
      <c r="T6" s="157"/>
      <c r="AA6" s="11"/>
    </row>
    <row r="7" spans="3:27" ht="14.25" customHeight="1">
      <c r="E7" s="12"/>
      <c r="F7" s="12"/>
      <c r="G7" s="12"/>
      <c r="H7" s="12"/>
      <c r="I7" s="12"/>
      <c r="J7" s="12"/>
      <c r="K7" s="12"/>
      <c r="L7" s="12"/>
      <c r="M7" s="13"/>
      <c r="N7" s="13"/>
    </row>
    <row r="8" spans="3:27" ht="14.25" customHeight="1">
      <c r="M8" s="13"/>
      <c r="N8" s="13"/>
    </row>
    <row r="14" spans="3:27" ht="14.25" customHeight="1">
      <c r="F14" s="14"/>
    </row>
    <row r="37" spans="23:23" ht="14.25" customHeight="1">
      <c r="W37" s="15"/>
    </row>
    <row r="55" spans="5:15" ht="150" customHeight="1"/>
    <row r="57" spans="5:15" ht="20.100000000000001" customHeight="1"/>
    <row r="58" spans="5:15" ht="14.25" customHeight="1">
      <c r="E58" s="153" t="s">
        <v>1</v>
      </c>
      <c r="F58" s="153"/>
      <c r="G58" s="153"/>
      <c r="H58" s="153"/>
      <c r="I58" s="153"/>
      <c r="J58" s="153"/>
      <c r="K58" s="153"/>
      <c r="L58" s="153"/>
      <c r="M58" s="153"/>
      <c r="N58" s="153"/>
      <c r="O58" s="153"/>
    </row>
    <row r="59" spans="5:15" ht="14.25" customHeight="1">
      <c r="E59" s="153"/>
      <c r="F59" s="153"/>
      <c r="G59" s="153"/>
      <c r="H59" s="153"/>
      <c r="I59" s="153"/>
      <c r="J59" s="153"/>
      <c r="K59" s="153"/>
      <c r="L59" s="153"/>
      <c r="M59" s="153"/>
      <c r="N59" s="153"/>
      <c r="O59" s="153"/>
    </row>
    <row r="60" spans="5:15" ht="14.25" customHeight="1">
      <c r="E60" s="153"/>
      <c r="F60" s="153"/>
      <c r="G60" s="153"/>
      <c r="H60" s="153"/>
      <c r="I60" s="153"/>
      <c r="J60" s="153"/>
      <c r="K60" s="153"/>
      <c r="L60" s="153"/>
      <c r="M60" s="153"/>
      <c r="N60" s="153"/>
      <c r="O60" s="153"/>
    </row>
    <row r="61" spans="5:15" ht="14.25" customHeight="1">
      <c r="E61" s="16"/>
      <c r="F61" s="16"/>
      <c r="G61" s="16"/>
      <c r="H61" s="16"/>
      <c r="I61" s="16"/>
      <c r="J61" s="16"/>
      <c r="K61" s="16"/>
      <c r="L61" s="16"/>
      <c r="M61" s="16"/>
      <c r="N61" s="16"/>
      <c r="O61" s="17"/>
    </row>
    <row r="62" spans="5:15" ht="14.25" customHeight="1">
      <c r="E62" s="154" t="s">
        <v>2</v>
      </c>
      <c r="F62" s="154"/>
      <c r="G62" s="154"/>
      <c r="H62" s="154"/>
      <c r="I62" s="155" t="s">
        <v>3</v>
      </c>
      <c r="J62" s="155"/>
      <c r="K62" s="155"/>
      <c r="L62" s="17"/>
      <c r="M62" s="17"/>
      <c r="N62" s="17"/>
      <c r="O62" s="17"/>
    </row>
    <row r="63" spans="5:15" ht="14.25" customHeight="1">
      <c r="E63" s="17"/>
      <c r="F63" s="17"/>
      <c r="G63" s="17"/>
      <c r="H63" s="17"/>
      <c r="I63" s="17"/>
      <c r="J63" s="17"/>
      <c r="K63" s="17"/>
      <c r="L63" s="17"/>
      <c r="M63" s="17"/>
      <c r="N63" s="17"/>
      <c r="O63" s="17"/>
    </row>
    <row r="64" spans="5:15" ht="14.25" customHeight="1">
      <c r="E64" s="18" t="str" cm="1">
        <f t="array" aca="1" ref="E64:E73" ca="1">IF(ISBLANK(I62),"OBS: Välj ett alternativ i den vita rutan ovan!",INDIRECT(I62))</f>
        <v>Bidrag från Sveriges Elevkårer = intäkt i form av det årliga bidraget från Sveriges Elevkårer</v>
      </c>
      <c r="F64" s="17"/>
      <c r="G64" s="17"/>
      <c r="H64" s="17"/>
      <c r="I64" s="17"/>
      <c r="J64" s="17"/>
      <c r="K64" s="17"/>
      <c r="L64" s="17"/>
      <c r="M64" s="17"/>
      <c r="N64" s="17"/>
      <c r="O64" s="17"/>
    </row>
    <row r="65" spans="5:15" ht="14.25" customHeight="1">
      <c r="E65" s="18" t="str">
        <f ca="1"/>
        <v>Bidrag från skolan = bidrag som ni får från skolan</v>
      </c>
      <c r="F65" s="17"/>
      <c r="G65" s="17"/>
      <c r="H65" s="17"/>
      <c r="I65" s="17"/>
      <c r="J65" s="17"/>
      <c r="K65" s="17"/>
      <c r="L65" s="17"/>
      <c r="M65" s="17"/>
      <c r="N65" s="17"/>
      <c r="O65" s="17"/>
    </row>
    <row r="66" spans="5:15" ht="14.25" customHeight="1">
      <c r="E66" s="18" t="str">
        <f ca="1"/>
        <v>Bidrag från kommun/region = bidrag som ni får från kommunen eller regionen</v>
      </c>
      <c r="F66" s="17"/>
      <c r="G66" s="17"/>
      <c r="H66" s="17"/>
      <c r="I66" s="17"/>
      <c r="J66" s="17"/>
      <c r="K66" s="17"/>
      <c r="L66" s="17"/>
      <c r="M66" s="17"/>
      <c r="N66" s="17"/>
      <c r="O66" s="17"/>
    </row>
    <row r="67" spans="5:15" ht="14.25" customHeight="1">
      <c r="E67" s="18" t="str">
        <f ca="1"/>
        <v>Övriga bidrag = bidrag från andra än Sveriges Elevkårer, skolan eller kommun/region</v>
      </c>
      <c r="F67" s="17"/>
      <c r="G67" s="17"/>
      <c r="H67" s="17"/>
      <c r="I67" s="17"/>
      <c r="J67" s="17"/>
      <c r="K67" s="17"/>
      <c r="L67" s="17"/>
      <c r="M67" s="17"/>
      <c r="N67" s="17"/>
      <c r="O67" s="17"/>
    </row>
    <row r="68" spans="5:15" ht="14.25" customHeight="1">
      <c r="E68" s="19" t="str">
        <f ca="1"/>
        <v>Medlemsavgift = intäkter från eventuella medlemsavgifter</v>
      </c>
      <c r="F68" s="17"/>
      <c r="G68" s="17"/>
      <c r="H68" s="17"/>
      <c r="I68" s="17"/>
      <c r="J68" s="17"/>
      <c r="K68" s="17"/>
      <c r="L68" s="17"/>
      <c r="M68" s="17"/>
      <c r="N68" s="17"/>
      <c r="O68" s="17"/>
    </row>
    <row r="69" spans="5:15" ht="14.25" customHeight="1">
      <c r="E69" s="18" t="str">
        <f ca="1"/>
        <v>Bildning = intäkter från bildningsarrangemang</v>
      </c>
      <c r="F69" s="17"/>
      <c r="G69" s="17"/>
      <c r="H69" s="17"/>
      <c r="I69" s="17"/>
      <c r="J69" s="17"/>
      <c r="K69" s="17"/>
      <c r="L69" s="17"/>
      <c r="M69" s="17"/>
      <c r="N69" s="17"/>
      <c r="O69" s="17"/>
    </row>
    <row r="70" spans="5:15" ht="14.25" customHeight="1">
      <c r="E70" s="18" t="str">
        <f ca="1"/>
        <v>Event = intäkter från event, exempelvis biljettförsäljning</v>
      </c>
      <c r="F70" s="17"/>
      <c r="G70" s="17"/>
      <c r="H70" s="17"/>
      <c r="I70" s="17"/>
      <c r="J70" s="17"/>
      <c r="K70" s="17"/>
      <c r="L70" s="17"/>
      <c r="M70" s="17"/>
      <c r="N70" s="17"/>
      <c r="O70" s="17"/>
    </row>
    <row r="71" spans="5:15" ht="14.25" customHeight="1">
      <c r="E71" s="18" t="str">
        <f ca="1"/>
        <v>Lobbying = intäkter från lobbyingarrangemang</v>
      </c>
      <c r="F71" s="17"/>
      <c r="G71" s="17"/>
      <c r="H71" s="17"/>
      <c r="I71" s="17"/>
      <c r="J71" s="17"/>
      <c r="K71" s="17"/>
      <c r="L71" s="17"/>
      <c r="M71" s="17"/>
      <c r="N71" s="17"/>
      <c r="O71" s="17"/>
    </row>
    <row r="72" spans="5:15" ht="14.25" customHeight="1">
      <c r="E72" s="18" t="str">
        <f ca="1"/>
        <v>Service = intäkter från service, exempelvis fikaförsäljning</v>
      </c>
      <c r="F72" s="17"/>
      <c r="G72" s="17"/>
      <c r="H72" s="20"/>
      <c r="I72" s="17"/>
      <c r="J72" s="17"/>
      <c r="K72" s="17"/>
      <c r="L72" s="17"/>
      <c r="M72" s="17"/>
      <c r="N72" s="17"/>
      <c r="O72" s="17"/>
    </row>
    <row r="73" spans="5:15" ht="14.25" customHeight="1">
      <c r="E73" s="17" t="str">
        <f ca="1"/>
        <v>Övrigt = övriga intäkter</v>
      </c>
      <c r="F73" s="17"/>
      <c r="G73" s="17"/>
      <c r="H73" s="17"/>
      <c r="I73" s="17"/>
      <c r="J73" s="17"/>
      <c r="K73" s="17"/>
      <c r="L73" s="17"/>
      <c r="M73" s="17"/>
      <c r="N73" s="17"/>
      <c r="O73" s="17"/>
    </row>
  </sheetData>
  <sheetProtection algorithmName="SHA-512" hashValue="iHQ3/5zyneuqwqG8cSOmy6KRqPAvFwhS1aaAXgT2tU1cUDgf0pzz0UadtVY6BsKShuK2tNvLpetkQevH2C4NWQ==" saltValue="2DKTwflbiRf0Fxp3T7o8pA==" spinCount="100000" sheet="1" objects="1" scenarios="1" formatColumns="0" formatRows="0" insertHyperlinks="0" autoFilter="0"/>
  <mergeCells count="4">
    <mergeCell ref="E58:O60"/>
    <mergeCell ref="E62:H62"/>
    <mergeCell ref="I62:K62"/>
    <mergeCell ref="E2:T6"/>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6C11194-F16C-43CB-80EA-5CCD632DECC2}">
          <x14:formula1>
            <xm:f>'Behind the scenes (RÖR EJ)'!$B$15:$B$20</xm:f>
          </x14:formula1>
          <xm:sqref>I62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28B3-84CE-4CCD-95E2-47198B98BC88}">
  <dimension ref="C2:J54"/>
  <sheetViews>
    <sheetView showGridLines="0" showRowColHeaders="0" topLeftCell="A12" zoomScale="90" zoomScaleNormal="90" workbookViewId="0">
      <selection activeCell="O39" sqref="O39"/>
    </sheetView>
  </sheetViews>
  <sheetFormatPr defaultColWidth="8.7109375" defaultRowHeight="14.65" customHeight="1"/>
  <cols>
    <col min="1" max="3" width="9.28515625" customWidth="1"/>
    <col min="4" max="4" width="8.7109375" customWidth="1"/>
    <col min="5" max="5" width="24" customWidth="1"/>
    <col min="6" max="6" width="20.28515625" customWidth="1"/>
    <col min="7" max="7" width="3.7109375" customWidth="1"/>
    <col min="8" max="8" width="18.28515625" customWidth="1"/>
    <col min="9" max="9" width="21.42578125" customWidth="1"/>
  </cols>
  <sheetData>
    <row r="2" spans="3:9" ht="14.65" customHeight="1">
      <c r="E2" s="159" t="s">
        <v>4</v>
      </c>
      <c r="F2" s="159"/>
      <c r="G2" s="159"/>
      <c r="H2" s="159"/>
      <c r="I2" s="159"/>
    </row>
    <row r="3" spans="3:9" ht="14.65" customHeight="1">
      <c r="C3" s="9"/>
      <c r="E3" s="159"/>
      <c r="F3" s="159"/>
      <c r="G3" s="159"/>
      <c r="H3" s="159"/>
      <c r="I3" s="159"/>
    </row>
    <row r="4" spans="3:9" ht="14.65" customHeight="1">
      <c r="C4" s="9"/>
      <c r="E4" s="159"/>
      <c r="F4" s="159"/>
      <c r="G4" s="159"/>
      <c r="H4" s="159"/>
      <c r="I4" s="159"/>
    </row>
    <row r="5" spans="3:9" ht="14.65" customHeight="1">
      <c r="C5" s="9"/>
      <c r="E5" s="159"/>
      <c r="F5" s="159"/>
      <c r="G5" s="159"/>
      <c r="H5" s="159"/>
      <c r="I5" s="159"/>
    </row>
    <row r="6" spans="3:9" ht="14.65" customHeight="1">
      <c r="C6" s="9"/>
      <c r="E6" s="159"/>
      <c r="F6" s="159"/>
      <c r="G6" s="159"/>
      <c r="H6" s="159"/>
      <c r="I6" s="159"/>
    </row>
    <row r="7" spans="3:9" ht="14.65" customHeight="1">
      <c r="E7" s="160" t="s">
        <v>5</v>
      </c>
      <c r="F7" s="160"/>
      <c r="G7" s="160"/>
      <c r="H7" s="160"/>
      <c r="I7" s="160"/>
    </row>
    <row r="8" spans="3:9" ht="14.65" customHeight="1">
      <c r="E8" s="160"/>
      <c r="F8" s="160"/>
      <c r="G8" s="160"/>
      <c r="H8" s="160"/>
      <c r="I8" s="160"/>
    </row>
    <row r="9" spans="3:9" ht="14.65" customHeight="1">
      <c r="E9" s="160"/>
      <c r="F9" s="160"/>
      <c r="G9" s="160"/>
      <c r="H9" s="160"/>
      <c r="I9" s="160"/>
    </row>
    <row r="10" spans="3:9" ht="14.65" customHeight="1">
      <c r="E10" s="21" t="s">
        <v>6</v>
      </c>
      <c r="F10" s="161"/>
      <c r="G10" s="161"/>
      <c r="H10" s="161"/>
      <c r="I10" s="17"/>
    </row>
    <row r="11" spans="3:9" ht="14.65" customHeight="1">
      <c r="E11" s="21"/>
      <c r="F11" s="18"/>
      <c r="G11" s="18"/>
      <c r="H11" s="18"/>
      <c r="I11" s="17"/>
    </row>
    <row r="12" spans="3:9" ht="14.65" customHeight="1">
      <c r="E12" s="21" t="s">
        <v>7</v>
      </c>
      <c r="F12" s="161"/>
      <c r="G12" s="161"/>
      <c r="H12" s="161"/>
      <c r="I12" s="17"/>
    </row>
    <row r="13" spans="3:9" ht="14.65" customHeight="1">
      <c r="E13" s="21"/>
      <c r="F13" s="18"/>
      <c r="G13" s="18"/>
      <c r="H13" s="18"/>
      <c r="I13" s="17"/>
    </row>
    <row r="14" spans="3:9" ht="14.65" customHeight="1">
      <c r="E14" s="21" t="s">
        <v>8</v>
      </c>
      <c r="F14" s="161"/>
      <c r="G14" s="161"/>
      <c r="H14" s="161"/>
      <c r="I14" s="17"/>
    </row>
    <row r="15" spans="3:9" ht="14.65" customHeight="1">
      <c r="E15" s="21"/>
      <c r="F15" s="18"/>
      <c r="G15" s="18"/>
      <c r="H15" s="18"/>
      <c r="I15" s="17"/>
    </row>
    <row r="16" spans="3:9" ht="14.65" customHeight="1">
      <c r="E16" s="21" t="s">
        <v>9</v>
      </c>
      <c r="F16" s="161"/>
      <c r="G16" s="161"/>
      <c r="H16" s="161"/>
      <c r="I16" s="17"/>
    </row>
    <row r="17" spans="5:10" ht="14.65" customHeight="1">
      <c r="E17" s="21"/>
      <c r="F17" s="18"/>
      <c r="G17" s="18"/>
      <c r="H17" s="18"/>
      <c r="I17" s="17"/>
    </row>
    <row r="18" spans="5:10" ht="14.65" customHeight="1">
      <c r="E18" s="22"/>
      <c r="F18" s="22"/>
      <c r="G18" s="23"/>
      <c r="H18" s="23"/>
      <c r="I18" s="24"/>
    </row>
    <row r="19" spans="5:10" ht="14.65" customHeight="1">
      <c r="E19" s="21"/>
      <c r="F19" s="21"/>
      <c r="G19" s="18"/>
      <c r="H19" s="18"/>
      <c r="I19" s="17"/>
    </row>
    <row r="20" spans="5:10" ht="14.65" customHeight="1">
      <c r="E20" s="158" t="s">
        <v>10</v>
      </c>
      <c r="F20" s="158"/>
      <c r="G20" s="158"/>
      <c r="H20" s="158"/>
      <c r="I20" s="158"/>
      <c r="J20" s="25"/>
    </row>
    <row r="21" spans="5:10" ht="14.65" customHeight="1">
      <c r="E21" s="158"/>
      <c r="F21" s="158"/>
      <c r="G21" s="158"/>
      <c r="H21" s="158"/>
      <c r="I21" s="158"/>
    </row>
    <row r="22" spans="5:10" ht="14.65" customHeight="1">
      <c r="E22" s="158"/>
      <c r="F22" s="158"/>
      <c r="G22" s="158"/>
      <c r="H22" s="158"/>
      <c r="I22" s="158"/>
    </row>
    <row r="23" spans="5:10" ht="14.65" customHeight="1">
      <c r="E23" s="17"/>
      <c r="F23" s="21" t="s">
        <v>11</v>
      </c>
      <c r="G23" s="17"/>
      <c r="H23" s="4"/>
      <c r="I23" s="17"/>
    </row>
    <row r="24" spans="5:10" ht="14.65" customHeight="1">
      <c r="E24" s="17"/>
      <c r="F24" s="21"/>
      <c r="G24" s="17"/>
      <c r="H24" s="26"/>
      <c r="I24" s="17"/>
    </row>
    <row r="25" spans="5:10" ht="14.65" customHeight="1">
      <c r="E25" s="27"/>
      <c r="F25" s="28" t="s">
        <v>12</v>
      </c>
      <c r="G25" s="17"/>
      <c r="H25" s="4"/>
      <c r="I25" s="17"/>
    </row>
    <row r="26" spans="5:10" ht="14.65" customHeight="1">
      <c r="E26" s="17"/>
      <c r="F26" s="21"/>
      <c r="G26" s="17"/>
      <c r="H26" s="26"/>
      <c r="I26" s="17"/>
    </row>
    <row r="27" spans="5:10" ht="14.65" customHeight="1">
      <c r="E27" s="27"/>
      <c r="F27" s="28" t="s">
        <v>13</v>
      </c>
      <c r="G27" s="17"/>
      <c r="H27" s="4"/>
      <c r="I27" s="17"/>
    </row>
    <row r="28" spans="5:10" ht="14.65" customHeight="1">
      <c r="E28" s="17"/>
      <c r="F28" s="17"/>
      <c r="G28" s="17"/>
      <c r="H28" s="26"/>
      <c r="I28" s="17"/>
    </row>
    <row r="29" spans="5:10" ht="14.65" customHeight="1">
      <c r="E29" s="17"/>
      <c r="F29" s="21" t="s">
        <v>14</v>
      </c>
      <c r="G29" s="17"/>
      <c r="H29" s="5"/>
      <c r="I29" s="29"/>
    </row>
    <row r="30" spans="5:10" ht="14.65" customHeight="1">
      <c r="E30" s="17"/>
      <c r="F30" s="21"/>
      <c r="G30" s="17"/>
      <c r="H30" s="26"/>
      <c r="I30" s="17"/>
    </row>
    <row r="31" spans="5:10" ht="14.65" customHeight="1">
      <c r="E31" s="17"/>
      <c r="F31" s="21" t="s">
        <v>15</v>
      </c>
      <c r="G31" s="17"/>
      <c r="H31" s="5"/>
      <c r="I31" s="29"/>
    </row>
    <row r="32" spans="5:10" ht="14.65" customHeight="1">
      <c r="E32" s="17"/>
      <c r="F32" s="17"/>
      <c r="G32" s="17"/>
      <c r="H32" s="17"/>
      <c r="I32" s="17"/>
    </row>
    <row r="33" spans="5:9" ht="14.65" customHeight="1">
      <c r="E33" s="30" t="s">
        <v>16</v>
      </c>
      <c r="F33" s="21"/>
      <c r="G33" s="17"/>
      <c r="H33" s="17"/>
      <c r="I33" s="17"/>
    </row>
    <row r="34" spans="5:9" ht="14.65" customHeight="1">
      <c r="E34" s="21"/>
      <c r="F34" s="21"/>
      <c r="G34" s="18"/>
      <c r="H34" s="18"/>
      <c r="I34" s="17"/>
    </row>
    <row r="35" spans="5:9" ht="14.65" customHeight="1">
      <c r="E35" s="158" t="s">
        <v>17</v>
      </c>
      <c r="F35" s="158"/>
      <c r="G35" s="158"/>
      <c r="H35" s="158"/>
      <c r="I35" s="158"/>
    </row>
    <row r="36" spans="5:9" ht="14.65" customHeight="1">
      <c r="E36" s="158"/>
      <c r="F36" s="158"/>
      <c r="G36" s="158"/>
      <c r="H36" s="158"/>
      <c r="I36" s="158"/>
    </row>
    <row r="37" spans="5:9" ht="14.65" customHeight="1">
      <c r="E37" s="17"/>
      <c r="F37" s="17"/>
      <c r="G37" s="17"/>
      <c r="H37" s="17"/>
      <c r="I37" s="17"/>
    </row>
    <row r="38" spans="5:9" ht="14.65" customHeight="1">
      <c r="E38" s="17"/>
      <c r="F38" s="21" t="s">
        <v>18</v>
      </c>
      <c r="G38" s="17"/>
      <c r="H38" s="5"/>
      <c r="I38" s="17"/>
    </row>
    <row r="39" spans="5:9" ht="14.65" customHeight="1">
      <c r="E39" s="17"/>
      <c r="F39" s="17"/>
      <c r="G39" s="17"/>
      <c r="H39" s="17"/>
      <c r="I39" s="17"/>
    </row>
    <row r="40" spans="5:9" ht="14.65" customHeight="1">
      <c r="E40" s="17"/>
      <c r="F40" s="21" t="s">
        <v>19</v>
      </c>
      <c r="G40" s="17"/>
      <c r="H40" s="5"/>
      <c r="I40" s="17"/>
    </row>
    <row r="41" spans="5:9" ht="14.65" customHeight="1">
      <c r="E41" s="17"/>
      <c r="F41" s="17"/>
      <c r="G41" s="17"/>
      <c r="H41" s="17"/>
      <c r="I41" s="17"/>
    </row>
    <row r="42" spans="5:9" ht="14.65" customHeight="1">
      <c r="E42" s="158" t="s">
        <v>20</v>
      </c>
      <c r="F42" s="158"/>
      <c r="G42" s="158"/>
      <c r="H42" s="158"/>
      <c r="I42" s="158"/>
    </row>
    <row r="43" spans="5:9" ht="14.65" customHeight="1">
      <c r="E43" s="17"/>
      <c r="F43" s="17"/>
      <c r="G43" s="17"/>
      <c r="H43" s="17"/>
      <c r="I43" s="17"/>
    </row>
    <row r="44" spans="5:9" ht="14.65" customHeight="1">
      <c r="E44" s="17"/>
      <c r="F44" s="21" t="s">
        <v>21</v>
      </c>
      <c r="G44" s="17"/>
      <c r="H44" s="5"/>
      <c r="I44" s="17"/>
    </row>
    <row r="45" spans="5:9" ht="14.65" customHeight="1">
      <c r="E45" s="17"/>
      <c r="F45" s="17"/>
      <c r="G45" s="17"/>
      <c r="H45" s="17"/>
      <c r="I45" s="17"/>
    </row>
    <row r="46" spans="5:9" ht="14.65" customHeight="1">
      <c r="E46" s="17"/>
      <c r="F46" s="21" t="s">
        <v>22</v>
      </c>
      <c r="G46" s="17"/>
      <c r="H46" s="5"/>
      <c r="I46" s="17"/>
    </row>
    <row r="47" spans="5:9" ht="14.65" customHeight="1">
      <c r="E47" s="17"/>
      <c r="F47" s="17"/>
      <c r="G47" s="17"/>
      <c r="H47" s="17"/>
      <c r="I47" s="17"/>
    </row>
    <row r="48" spans="5:9" ht="14.65" customHeight="1">
      <c r="E48" s="17"/>
      <c r="F48" s="21" t="s">
        <v>23</v>
      </c>
      <c r="G48" s="17"/>
      <c r="H48" s="5"/>
      <c r="I48" s="17"/>
    </row>
    <row r="49" spans="5:9" ht="14.65" customHeight="1">
      <c r="E49" s="17"/>
      <c r="F49" s="17"/>
      <c r="G49" s="17"/>
      <c r="H49" s="17"/>
      <c r="I49" s="17"/>
    </row>
    <row r="50" spans="5:9" ht="14.65" customHeight="1">
      <c r="E50" s="17"/>
      <c r="F50" s="21" t="s">
        <v>24</v>
      </c>
      <c r="G50" s="17"/>
      <c r="H50" s="5"/>
      <c r="I50" s="17"/>
    </row>
    <row r="51" spans="5:9" ht="14.65" customHeight="1">
      <c r="E51" s="17"/>
      <c r="F51" s="17"/>
      <c r="G51" s="17"/>
      <c r="H51" s="17"/>
      <c r="I51" s="17"/>
    </row>
    <row r="52" spans="5:9" ht="14.65" customHeight="1">
      <c r="E52" s="17"/>
      <c r="F52" s="21" t="s">
        <v>25</v>
      </c>
      <c r="G52" s="17"/>
      <c r="H52" s="5"/>
      <c r="I52" s="17"/>
    </row>
    <row r="53" spans="5:9" ht="14.65" customHeight="1">
      <c r="E53" s="17"/>
      <c r="F53" s="17"/>
      <c r="G53" s="17"/>
      <c r="H53" s="17"/>
      <c r="I53" s="17"/>
    </row>
    <row r="54" spans="5:9" ht="14.65" customHeight="1">
      <c r="E54" s="17"/>
      <c r="F54" s="17"/>
      <c r="G54" s="17"/>
      <c r="H54" s="17"/>
      <c r="I54" s="17"/>
    </row>
  </sheetData>
  <sheetProtection algorithmName="SHA-512" hashValue="StP9t6LYwJ8N6ecpqKWwQUWHy9voila4yaYWZp5UytwgQPX2UF+8LHjSB7BXdMcK8wiwDvFQr377K0guhw1ioQ==" saltValue="5BVVA6Y4z4GZmgI+rrdD7Q==" spinCount="100000" sheet="1" objects="1" scenarios="1" formatColumns="0" formatRows="0" insertHyperlinks="0" autoFilter="0"/>
  <mergeCells count="9">
    <mergeCell ref="E42:I42"/>
    <mergeCell ref="E35:I36"/>
    <mergeCell ref="E2:I6"/>
    <mergeCell ref="E7:I9"/>
    <mergeCell ref="E20:I22"/>
    <mergeCell ref="F10:H10"/>
    <mergeCell ref="F12:H12"/>
    <mergeCell ref="F14:H14"/>
    <mergeCell ref="F16:H16"/>
  </mergeCells>
  <dataValidations count="5">
    <dataValidation allowBlank="1" showInputMessage="1" showErrorMessage="1" promptTitle="Räkenskapsår" prompt="OBS: Räkenskapsår är inte samma sak som verksamhetsår! Räkenskapsåret är det år som bokföringen gäller vilket nästan alltid är samma som kalenderåret (efter 31 december börjar ni på en ny bokföring!)" sqref="F14:H14" xr:uid="{2EA05BA5-8A82-4BF5-976F-3A02A5B5B441}"/>
    <dataValidation allowBlank="1" showInputMessage="1" showErrorMessage="1" promptTitle="Elevkår" prompt="Skriv in er elevkårs fullständiga juridiska namn, inte några smeknamn!" sqref="F10:H10" xr:uid="{B2F3E188-B080-43A9-87A5-8FD1947B4829}"/>
    <dataValidation allowBlank="1" showInputMessage="1" showErrorMessage="1" promptTitle="Organisationsnummer" prompt="Om ni är osäkra på ert organisationsnummer kan ni se det på eBas. Om ni inte har något än så lämnar ni denna ruta tom." sqref="F12:H12" xr:uid="{F0035155-27EF-48EB-A1BD-5B2BA6D05772}"/>
    <dataValidation allowBlank="1" showInputMessage="1" showErrorMessage="1" promptTitle="Ekonomiansvarig" prompt="För- och efternamn på styrelsens ekonomiansvarig" sqref="F16:H16" xr:uid="{51E3253E-5308-4839-AB49-4F826BB7FEA6}"/>
    <dataValidation type="decimal" operator="greaterThanOrEqual" allowBlank="1" showInputMessage="1" showErrorMessage="1" errorTitle="Endast belopp" error="Skriv bara ett belopp i kronor, till exempel 1500 (utan &quot;kr&quot;). Beloppet kan inte vara negativt." sqref="H23 H52 H50 H48 H46 H44 H40 H38 H31 H29 H27 H25" xr:uid="{754DC9E8-9EE3-43D3-81B5-68530D88D49F}">
      <formula1>0</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556EA-6E07-44FE-8CE7-EC5A49551D5C}">
  <sheetPr>
    <pageSetUpPr autoPageBreaks="0"/>
  </sheetPr>
  <dimension ref="A1:AA594"/>
  <sheetViews>
    <sheetView showGridLines="0" showRowColHeaders="0" zoomScale="90" zoomScaleNormal="90" zoomScaleSheetLayoutView="80" workbookViewId="0">
      <pane ySplit="1" topLeftCell="A2" activePane="bottomLeft" state="frozen"/>
      <selection pane="bottomLeft" activeCell="K8" sqref="K8"/>
    </sheetView>
  </sheetViews>
  <sheetFormatPr defaultColWidth="8.7109375" defaultRowHeight="14.25" customHeight="1"/>
  <cols>
    <col min="1" max="3" width="9.28515625" style="34" customWidth="1"/>
    <col min="4" max="4" width="7.7109375" style="34" customWidth="1"/>
    <col min="5" max="5" width="15" style="34" customWidth="1"/>
    <col min="6" max="6" width="26.42578125" style="34" bestFit="1" customWidth="1"/>
    <col min="7" max="7" width="44.28515625" style="34" bestFit="1" customWidth="1"/>
    <col min="8" max="8" width="11.28515625" style="34" customWidth="1"/>
    <col min="9" max="9" width="5.28515625" style="34" bestFit="1" customWidth="1"/>
    <col min="10" max="10" width="13.5703125" style="34" customWidth="1"/>
    <col min="11" max="11" width="18" style="34" customWidth="1"/>
    <col min="12" max="12" width="25.42578125" style="34" customWidth="1"/>
    <col min="13" max="13" width="20" style="44" customWidth="1"/>
    <col min="14" max="14" width="20" style="17" customWidth="1"/>
    <col min="15" max="15" width="20" style="44" customWidth="1"/>
    <col min="16" max="16" width="8.7109375" style="34"/>
    <col min="17" max="17" width="10.7109375" style="34" bestFit="1" customWidth="1"/>
    <col min="18" max="16384" width="8.7109375" style="34"/>
  </cols>
  <sheetData>
    <row r="1" spans="1:27" ht="14.25" customHeight="1">
      <c r="A1"/>
      <c r="B1"/>
      <c r="C1"/>
      <c r="D1"/>
      <c r="E1" s="31" t="s">
        <v>26</v>
      </c>
      <c r="F1" s="32" t="s">
        <v>27</v>
      </c>
      <c r="G1" s="32" t="s">
        <v>28</v>
      </c>
      <c r="H1" s="32" t="s">
        <v>29</v>
      </c>
      <c r="I1" s="32" t="s">
        <v>30</v>
      </c>
      <c r="J1" s="32" t="s">
        <v>31</v>
      </c>
      <c r="K1" s="32" t="s">
        <v>32</v>
      </c>
      <c r="L1" s="33" t="s">
        <v>33</v>
      </c>
      <c r="M1" s="33" t="s">
        <v>34</v>
      </c>
      <c r="N1" s="33" t="s">
        <v>35</v>
      </c>
      <c r="O1" s="33" t="s">
        <v>36</v>
      </c>
      <c r="Q1" s="35"/>
      <c r="R1" s="35"/>
      <c r="S1" s="35"/>
      <c r="T1" s="35"/>
      <c r="U1" s="35"/>
      <c r="V1" s="35"/>
      <c r="W1" s="35"/>
      <c r="X1" s="35"/>
      <c r="Y1" s="35"/>
      <c r="Z1" s="35"/>
      <c r="AA1" s="35"/>
    </row>
    <row r="2" spans="1:27" ht="14.25" customHeight="1">
      <c r="A2"/>
      <c r="B2"/>
      <c r="C2" s="9"/>
      <c r="D2"/>
      <c r="E2" s="2"/>
      <c r="F2" s="3"/>
      <c r="G2" s="3"/>
      <c r="H2" s="1"/>
      <c r="I2" s="36">
        <v>1</v>
      </c>
      <c r="J2" s="6"/>
      <c r="K2" s="3"/>
      <c r="L2" s="37" t="str" cm="1">
        <f t="array" aca="1" ref="L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 s="38" t="str" cm="1">
        <f t="array" aca="1" ref="M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 s="39" t="str" cm="1">
        <f t="array" aca="1" ref="N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 s="38" t="str" cm="1">
        <f t="array" aca="1" ref="O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 spans="1:27" ht="14.25" customHeight="1">
      <c r="A3"/>
      <c r="B3"/>
      <c r="C3" s="9"/>
      <c r="D3"/>
      <c r="E3" s="2"/>
      <c r="F3" s="3"/>
      <c r="G3" s="3"/>
      <c r="H3" s="1"/>
      <c r="I3" s="36">
        <v>2</v>
      </c>
      <c r="J3" s="6"/>
      <c r="K3" s="3"/>
      <c r="L3" s="37" t="str" cm="1">
        <f t="array" aca="1" ref="L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 s="38" t="str" cm="1">
        <f t="array" aca="1" ref="M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 s="39" t="str" cm="1">
        <f t="array" aca="1" ref="N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 s="38" t="str" cm="1">
        <f t="array" aca="1" ref="O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c r="R3" s="40"/>
      <c r="S3" s="40"/>
    </row>
    <row r="4" spans="1:27" ht="14.25" customHeight="1">
      <c r="A4"/>
      <c r="B4"/>
      <c r="C4" s="9"/>
      <c r="D4"/>
      <c r="E4" s="2"/>
      <c r="F4" s="3"/>
      <c r="G4" s="3"/>
      <c r="H4" s="1"/>
      <c r="I4" s="36">
        <v>3</v>
      </c>
      <c r="J4" s="6"/>
      <c r="K4" s="3"/>
      <c r="L4" s="37" t="str" cm="1">
        <f t="array" aca="1" ref="L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 s="38" t="str" cm="1">
        <f t="array" aca="1" ref="M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 s="39" t="str" cm="1">
        <f t="array" aca="1" ref="N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 s="38" t="str" cm="1">
        <f t="array" aca="1" ref="O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 spans="1:27" ht="14.25" customHeight="1">
      <c r="A5"/>
      <c r="B5"/>
      <c r="C5" s="9"/>
      <c r="D5"/>
      <c r="E5" s="2"/>
      <c r="F5" s="3"/>
      <c r="G5" s="3"/>
      <c r="H5" s="1"/>
      <c r="I5" s="36">
        <v>4</v>
      </c>
      <c r="J5" s="6"/>
      <c r="K5" s="3"/>
      <c r="L5" s="37" t="str" cm="1">
        <f t="array" aca="1" ref="L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 s="38" t="str" cm="1">
        <f t="array" aca="1" ref="M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 s="39" t="str" cm="1">
        <f t="array" aca="1" ref="N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 s="38" t="str" cm="1">
        <f t="array" aca="1" ref="O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 spans="1:27" ht="14.25" customHeight="1">
      <c r="A6"/>
      <c r="B6"/>
      <c r="C6"/>
      <c r="D6"/>
      <c r="E6" s="2"/>
      <c r="F6" s="3"/>
      <c r="G6" s="3"/>
      <c r="H6" s="1"/>
      <c r="I6" s="36">
        <v>5</v>
      </c>
      <c r="J6" s="6"/>
      <c r="K6" s="3"/>
      <c r="L6" s="37" t="str" cm="1">
        <f t="array" aca="1" ref="L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 s="38" t="str" cm="1">
        <f t="array" aca="1" ref="M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 s="39" t="str" cm="1">
        <f t="array" aca="1" ref="N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 s="38" t="str" cm="1">
        <f t="array" aca="1" ref="O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c r="Q6" s="41"/>
    </row>
    <row r="7" spans="1:27" ht="14.25" customHeight="1">
      <c r="A7"/>
      <c r="B7"/>
      <c r="C7"/>
      <c r="D7"/>
      <c r="E7" s="2"/>
      <c r="F7" s="3"/>
      <c r="G7" s="3"/>
      <c r="H7" s="1"/>
      <c r="I7" s="36">
        <v>6</v>
      </c>
      <c r="J7" s="6"/>
      <c r="K7" s="3"/>
      <c r="L7" s="37" t="str" cm="1">
        <f t="array" aca="1" ref="L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 s="38" t="str" cm="1">
        <f t="array" aca="1" ref="M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 s="39" t="str" cm="1">
        <f t="array" aca="1" ref="N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 s="38" t="str" cm="1">
        <f t="array" aca="1" ref="O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c r="Q7" s="41"/>
    </row>
    <row r="8" spans="1:27" ht="14.25" customHeight="1">
      <c r="A8"/>
      <c r="B8"/>
      <c r="C8"/>
      <c r="D8"/>
      <c r="E8" s="2"/>
      <c r="F8" s="3"/>
      <c r="G8" s="3"/>
      <c r="H8" s="1"/>
      <c r="I8" s="36">
        <v>7</v>
      </c>
      <c r="J8" s="6"/>
      <c r="K8" s="3"/>
      <c r="L8" s="37" t="str" cm="1">
        <f t="array" aca="1" ref="L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 s="38" t="str" cm="1">
        <f t="array" aca="1" ref="M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 s="39" t="str" cm="1">
        <f t="array" aca="1" ref="N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 s="38" t="str" cm="1">
        <f t="array" aca="1" ref="O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 spans="1:27" ht="14.25" customHeight="1">
      <c r="A9"/>
      <c r="B9"/>
      <c r="C9"/>
      <c r="D9"/>
      <c r="E9" s="2"/>
      <c r="F9" s="3"/>
      <c r="G9" s="3"/>
      <c r="H9" s="1"/>
      <c r="I9" s="36">
        <v>8</v>
      </c>
      <c r="J9" s="6"/>
      <c r="K9" s="3"/>
      <c r="L9" s="37" t="str" cm="1">
        <f t="array" aca="1" ref="L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 s="38" t="str" cm="1">
        <f t="array" aca="1" ref="M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 s="39" t="str" cm="1">
        <f t="array" aca="1" ref="N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 s="38" t="str" cm="1">
        <f t="array" aca="1" ref="O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 spans="1:27" ht="14.25" customHeight="1">
      <c r="A10"/>
      <c r="B10"/>
      <c r="C10"/>
      <c r="D10"/>
      <c r="E10" s="2"/>
      <c r="F10" s="3"/>
      <c r="G10" s="3"/>
      <c r="H10" s="1"/>
      <c r="I10" s="36">
        <v>9</v>
      </c>
      <c r="J10" s="6"/>
      <c r="K10" s="3"/>
      <c r="L10" s="37" t="str" cm="1">
        <f t="array" aca="1" ref="L1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 s="38" t="str" cm="1">
        <f t="array" aca="1" ref="M1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 s="39" t="str" cm="1">
        <f t="array" aca="1" ref="N1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 s="38" t="str" cm="1">
        <f t="array" aca="1" ref="O1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 spans="1:27" ht="14.25" customHeight="1">
      <c r="A11"/>
      <c r="B11"/>
      <c r="C11"/>
      <c r="D11"/>
      <c r="E11" s="2"/>
      <c r="F11" s="3"/>
      <c r="G11" s="3"/>
      <c r="H11" s="1"/>
      <c r="I11" s="36">
        <v>10</v>
      </c>
      <c r="J11" s="6"/>
      <c r="K11" s="3"/>
      <c r="L11" s="37" t="str" cm="1">
        <f t="array" aca="1" ref="L1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 s="38" t="str" cm="1">
        <f t="array" aca="1" ref="M1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 s="39" t="str" cm="1">
        <f t="array" aca="1" ref="N1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 s="38" t="str" cm="1">
        <f t="array" aca="1" ref="O1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 spans="1:27" ht="14.25" customHeight="1">
      <c r="A12"/>
      <c r="B12"/>
      <c r="C12"/>
      <c r="D12"/>
      <c r="E12" s="2"/>
      <c r="F12" s="3"/>
      <c r="G12" s="3"/>
      <c r="H12" s="1"/>
      <c r="I12" s="36">
        <v>11</v>
      </c>
      <c r="J12" s="6"/>
      <c r="K12" s="3"/>
      <c r="L12" s="37" t="str" cm="1">
        <f t="array" aca="1" ref="L1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 s="38" t="str" cm="1">
        <f t="array" aca="1" ref="M1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 s="39" t="str" cm="1">
        <f t="array" aca="1" ref="N1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 s="38" t="str" cm="1">
        <f t="array" aca="1" ref="O1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 spans="1:27" ht="14.25" customHeight="1">
      <c r="A13"/>
      <c r="B13"/>
      <c r="C13"/>
      <c r="D13"/>
      <c r="E13" s="2"/>
      <c r="F13" s="3"/>
      <c r="G13" s="3"/>
      <c r="H13" s="1"/>
      <c r="I13" s="36">
        <v>12</v>
      </c>
      <c r="J13" s="6"/>
      <c r="K13" s="3"/>
      <c r="L13" s="37" t="str" cm="1">
        <f t="array" aca="1" ref="L1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 s="38" t="str" cm="1">
        <f t="array" aca="1" ref="M1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 s="39" t="str" cm="1">
        <f t="array" aca="1" ref="N1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 s="38" t="str" cm="1">
        <f t="array" aca="1" ref="O1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 spans="1:27" ht="14.25" customHeight="1">
      <c r="A14"/>
      <c r="B14"/>
      <c r="C14"/>
      <c r="D14"/>
      <c r="E14" s="2"/>
      <c r="F14" s="3"/>
      <c r="G14" s="3"/>
      <c r="H14" s="1"/>
      <c r="I14" s="36">
        <v>13</v>
      </c>
      <c r="J14" s="6"/>
      <c r="K14" s="3"/>
      <c r="L14" s="37" t="str" cm="1">
        <f t="array" aca="1" ref="L1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 s="38" t="str" cm="1">
        <f t="array" aca="1" ref="M1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 s="39" t="str" cm="1">
        <f t="array" aca="1" ref="N1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 s="38" t="str" cm="1">
        <f t="array" aca="1" ref="O1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 spans="1:27" ht="14.25" customHeight="1">
      <c r="A15"/>
      <c r="B15"/>
      <c r="C15"/>
      <c r="D15"/>
      <c r="E15" s="2"/>
      <c r="F15" s="3"/>
      <c r="G15" s="3"/>
      <c r="H15" s="1"/>
      <c r="I15" s="36">
        <v>14</v>
      </c>
      <c r="J15" s="6"/>
      <c r="K15" s="3"/>
      <c r="L15" s="37" t="str" cm="1">
        <f t="array" aca="1" ref="L1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 s="38" t="str" cm="1">
        <f t="array" aca="1" ref="M1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 s="39" t="str" cm="1">
        <f t="array" aca="1" ref="N1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 s="38" t="str" cm="1">
        <f t="array" aca="1" ref="O1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 spans="1:27" ht="14.25" customHeight="1">
      <c r="A16"/>
      <c r="B16"/>
      <c r="C16"/>
      <c r="D16"/>
      <c r="E16" s="2"/>
      <c r="F16" s="3"/>
      <c r="G16" s="3"/>
      <c r="H16" s="3"/>
      <c r="I16" s="36">
        <v>15</v>
      </c>
      <c r="J16" s="6"/>
      <c r="K16" s="3"/>
      <c r="L16" s="37" t="str" cm="1">
        <f t="array" aca="1" ref="L1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 s="38" t="str" cm="1">
        <f t="array" aca="1" ref="M1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 s="39" t="str" cm="1">
        <f t="array" aca="1" ref="N1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 s="38" t="str" cm="1">
        <f t="array" aca="1" ref="O1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 spans="1:15" ht="14.25" customHeight="1">
      <c r="A17"/>
      <c r="B17"/>
      <c r="C17"/>
      <c r="D17"/>
      <c r="E17" s="2"/>
      <c r="F17" s="3"/>
      <c r="G17" s="3"/>
      <c r="H17" s="3"/>
      <c r="I17" s="36">
        <v>16</v>
      </c>
      <c r="J17" s="6"/>
      <c r="K17" s="3"/>
      <c r="L17" s="37" t="str" cm="1">
        <f t="array" aca="1" ref="L1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 s="38" t="str" cm="1">
        <f t="array" aca="1" ref="M1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 s="39" t="str" cm="1">
        <f t="array" aca="1" ref="N1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 s="38" t="str" cm="1">
        <f t="array" aca="1" ref="O1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 spans="1:15" ht="14.25" customHeight="1">
      <c r="A18"/>
      <c r="B18"/>
      <c r="C18"/>
      <c r="D18"/>
      <c r="E18" s="2"/>
      <c r="F18" s="3"/>
      <c r="G18" s="3"/>
      <c r="H18" s="3"/>
      <c r="I18" s="36">
        <v>17</v>
      </c>
      <c r="J18" s="6"/>
      <c r="K18" s="3"/>
      <c r="L18" s="37" t="str" cm="1">
        <f t="array" aca="1" ref="L1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 s="38" t="str" cm="1">
        <f t="array" aca="1" ref="M1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 s="39" t="str" cm="1">
        <f t="array" aca="1" ref="N1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 s="38" t="str" cm="1">
        <f t="array" aca="1" ref="O1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 spans="1:15" ht="14.25" customHeight="1">
      <c r="A19"/>
      <c r="B19"/>
      <c r="C19"/>
      <c r="D19"/>
      <c r="E19" s="2"/>
      <c r="F19" s="3"/>
      <c r="G19" s="3"/>
      <c r="H19" s="3"/>
      <c r="I19" s="36">
        <v>18</v>
      </c>
      <c r="J19" s="6"/>
      <c r="K19" s="3"/>
      <c r="L19" s="37" t="str" cm="1">
        <f t="array" aca="1" ref="L1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 s="38" t="str" cm="1">
        <f t="array" aca="1" ref="M1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 s="39" t="str" cm="1">
        <f t="array" aca="1" ref="N1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 s="38" t="str" cm="1">
        <f t="array" aca="1" ref="O1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 spans="1:15" ht="14.25" customHeight="1">
      <c r="A20"/>
      <c r="B20"/>
      <c r="C20"/>
      <c r="D20"/>
      <c r="E20" s="2"/>
      <c r="F20" s="3"/>
      <c r="G20" s="3"/>
      <c r="H20" s="3"/>
      <c r="I20" s="36">
        <v>19</v>
      </c>
      <c r="J20" s="6"/>
      <c r="K20" s="3"/>
      <c r="L20" s="37" t="str" cm="1">
        <f t="array" aca="1" ref="L2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 s="38" t="str" cm="1">
        <f t="array" aca="1" ref="M2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 s="39" t="str" cm="1">
        <f t="array" aca="1" ref="N2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 s="38" t="str" cm="1">
        <f t="array" aca="1" ref="O2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 spans="1:15" ht="14.25" customHeight="1">
      <c r="A21"/>
      <c r="B21"/>
      <c r="C21"/>
      <c r="D21"/>
      <c r="E21" s="2"/>
      <c r="F21" s="3"/>
      <c r="G21" s="3"/>
      <c r="H21" s="3"/>
      <c r="I21" s="36">
        <v>20</v>
      </c>
      <c r="J21" s="6"/>
      <c r="K21" s="3"/>
      <c r="L21" s="37" t="str" cm="1">
        <f t="array" aca="1" ref="L2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 s="38" t="str" cm="1">
        <f t="array" aca="1" ref="M2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 s="39" t="str" cm="1">
        <f t="array" aca="1" ref="N2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 s="38" t="str" cm="1">
        <f t="array" aca="1" ref="O2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 spans="1:15" ht="14.25" customHeight="1">
      <c r="A22"/>
      <c r="B22"/>
      <c r="C22"/>
      <c r="D22"/>
      <c r="E22" s="2"/>
      <c r="F22" s="3"/>
      <c r="G22" s="3"/>
      <c r="H22" s="3"/>
      <c r="I22" s="36">
        <v>21</v>
      </c>
      <c r="J22" s="6"/>
      <c r="K22" s="3"/>
      <c r="L22" s="37" t="str" cm="1">
        <f t="array" aca="1" ref="L2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 s="38" t="str" cm="1">
        <f t="array" aca="1" ref="M2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 s="39" t="str" cm="1">
        <f t="array" aca="1" ref="N2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 s="38" t="str" cm="1">
        <f t="array" aca="1" ref="O2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 spans="1:15" ht="14.25" customHeight="1">
      <c r="A23"/>
      <c r="B23"/>
      <c r="C23"/>
      <c r="D23"/>
      <c r="E23" s="2"/>
      <c r="F23" s="3"/>
      <c r="G23" s="3"/>
      <c r="H23" s="3"/>
      <c r="I23" s="36">
        <v>22</v>
      </c>
      <c r="J23" s="6"/>
      <c r="K23" s="3"/>
      <c r="L23" s="37" t="str" cm="1">
        <f t="array" aca="1" ref="L2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 s="38" t="str" cm="1">
        <f t="array" aca="1" ref="M2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 s="39" t="str" cm="1">
        <f t="array" aca="1" ref="N2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 s="38" t="str" cm="1">
        <f t="array" aca="1" ref="O2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 spans="1:15" ht="14.25" customHeight="1">
      <c r="A24"/>
      <c r="B24"/>
      <c r="C24"/>
      <c r="D24"/>
      <c r="E24" s="2"/>
      <c r="F24" s="3"/>
      <c r="G24" s="3"/>
      <c r="H24" s="3"/>
      <c r="I24" s="36">
        <v>23</v>
      </c>
      <c r="J24" s="6"/>
      <c r="K24" s="3"/>
      <c r="L24" s="37" t="str" cm="1">
        <f t="array" aca="1" ref="L2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 s="38" t="str" cm="1">
        <f t="array" aca="1" ref="M2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 s="39" t="str" cm="1">
        <f t="array" aca="1" ref="N2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 s="38" t="str" cm="1">
        <f t="array" aca="1" ref="O2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 spans="1:15" ht="14.25" customHeight="1">
      <c r="A25"/>
      <c r="B25"/>
      <c r="C25"/>
      <c r="D25"/>
      <c r="E25" s="2"/>
      <c r="F25" s="3"/>
      <c r="G25" s="3"/>
      <c r="H25" s="3"/>
      <c r="I25" s="36">
        <v>24</v>
      </c>
      <c r="J25" s="6"/>
      <c r="K25" s="3"/>
      <c r="L25" s="37" t="str" cm="1">
        <f t="array" aca="1" ref="L2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 s="38" t="str" cm="1">
        <f t="array" aca="1" ref="M2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 s="39" t="str" cm="1">
        <f t="array" aca="1" ref="N2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 s="38" t="str" cm="1">
        <f t="array" aca="1" ref="O2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 spans="1:15" ht="14.25" customHeight="1">
      <c r="A26"/>
      <c r="B26"/>
      <c r="C26"/>
      <c r="D26"/>
      <c r="E26" s="2"/>
      <c r="F26" s="3"/>
      <c r="G26" s="3"/>
      <c r="H26" s="3"/>
      <c r="I26" s="36">
        <v>25</v>
      </c>
      <c r="J26" s="6"/>
      <c r="K26" s="3"/>
      <c r="L26" s="37" t="str" cm="1">
        <f t="array" aca="1" ref="L2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 s="38" t="str" cm="1">
        <f t="array" aca="1" ref="M2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 s="39" t="str" cm="1">
        <f t="array" aca="1" ref="N2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 s="38" t="str" cm="1">
        <f t="array" aca="1" ref="O2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 spans="1:15" ht="14.25" customHeight="1">
      <c r="A27"/>
      <c r="B27"/>
      <c r="C27"/>
      <c r="D27"/>
      <c r="E27" s="2"/>
      <c r="F27" s="3"/>
      <c r="G27" s="3"/>
      <c r="H27" s="3"/>
      <c r="I27" s="36">
        <v>26</v>
      </c>
      <c r="J27" s="6"/>
      <c r="K27" s="3"/>
      <c r="L27" s="37" t="str" cm="1">
        <f t="array" aca="1" ref="L2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 s="38" t="str" cm="1">
        <f t="array" aca="1" ref="M2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 s="39" t="str" cm="1">
        <f t="array" aca="1" ref="N2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 s="38" t="str" cm="1">
        <f t="array" aca="1" ref="O2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 spans="1:15" ht="14.25" customHeight="1">
      <c r="A28"/>
      <c r="B28"/>
      <c r="C28"/>
      <c r="D28"/>
      <c r="E28" s="2"/>
      <c r="F28" s="3"/>
      <c r="G28" s="3"/>
      <c r="H28" s="3"/>
      <c r="I28" s="36">
        <v>27</v>
      </c>
      <c r="J28" s="6"/>
      <c r="K28" s="3"/>
      <c r="L28" s="37" t="str" cm="1">
        <f t="array" aca="1" ref="L2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 s="38" t="str" cm="1">
        <f t="array" aca="1" ref="M2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 s="39" t="str" cm="1">
        <f t="array" aca="1" ref="N2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 s="38" t="str" cm="1">
        <f t="array" aca="1" ref="O2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 spans="1:15" ht="14.25" customHeight="1">
      <c r="A29"/>
      <c r="B29"/>
      <c r="C29"/>
      <c r="D29"/>
      <c r="E29" s="2"/>
      <c r="F29" s="3"/>
      <c r="G29" s="3"/>
      <c r="H29" s="3"/>
      <c r="I29" s="36">
        <v>28</v>
      </c>
      <c r="J29" s="6"/>
      <c r="K29" s="3"/>
      <c r="L29" s="37" t="str" cm="1">
        <f t="array" aca="1" ref="L2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 s="38" t="str" cm="1">
        <f t="array" aca="1" ref="M2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 s="39" t="str" cm="1">
        <f t="array" aca="1" ref="N2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 s="38" t="str" cm="1">
        <f t="array" aca="1" ref="O2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 spans="1:15" ht="14.25" customHeight="1">
      <c r="A30"/>
      <c r="B30"/>
      <c r="C30"/>
      <c r="D30"/>
      <c r="E30" s="2"/>
      <c r="F30" s="3"/>
      <c r="G30" s="3"/>
      <c r="H30" s="3"/>
      <c r="I30" s="36">
        <v>29</v>
      </c>
      <c r="J30" s="6"/>
      <c r="K30" s="3"/>
      <c r="L30" s="37" t="str" cm="1">
        <f t="array" aca="1" ref="L3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 s="38" t="str" cm="1">
        <f t="array" aca="1" ref="M3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 s="39" t="str" cm="1">
        <f t="array" aca="1" ref="N3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 s="38" t="str" cm="1">
        <f t="array" aca="1" ref="O3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 spans="1:15" ht="14.25" customHeight="1">
      <c r="A31"/>
      <c r="B31"/>
      <c r="C31"/>
      <c r="D31"/>
      <c r="E31" s="2"/>
      <c r="F31" s="3"/>
      <c r="G31" s="3"/>
      <c r="H31" s="3"/>
      <c r="I31" s="36">
        <v>30</v>
      </c>
      <c r="J31" s="6"/>
      <c r="K31" s="3"/>
      <c r="L31" s="37" t="str" cm="1">
        <f t="array" aca="1" ref="L3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 s="38" t="str" cm="1">
        <f t="array" aca="1" ref="M3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 s="39" t="str" cm="1">
        <f t="array" aca="1" ref="N3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 s="38" t="str" cm="1">
        <f t="array" aca="1" ref="O3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 spans="1:15" ht="14.25" customHeight="1">
      <c r="A32"/>
      <c r="B32"/>
      <c r="C32"/>
      <c r="D32"/>
      <c r="E32" s="2"/>
      <c r="F32" s="3"/>
      <c r="G32" s="3"/>
      <c r="H32" s="3"/>
      <c r="I32" s="36">
        <v>31</v>
      </c>
      <c r="J32" s="6"/>
      <c r="K32" s="3"/>
      <c r="L32" s="37" t="str" cm="1">
        <f t="array" aca="1" ref="L3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 s="38" t="str" cm="1">
        <f t="array" aca="1" ref="M3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 s="39" t="str" cm="1">
        <f t="array" aca="1" ref="N3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 s="38" t="str" cm="1">
        <f t="array" aca="1" ref="O3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 spans="1:15" ht="14.25" customHeight="1">
      <c r="A33"/>
      <c r="B33"/>
      <c r="C33"/>
      <c r="D33"/>
      <c r="E33" s="2"/>
      <c r="F33" s="3"/>
      <c r="G33" s="3"/>
      <c r="H33" s="3"/>
      <c r="I33" s="36">
        <v>32</v>
      </c>
      <c r="J33" s="6"/>
      <c r="K33" s="3"/>
      <c r="L33" s="37" t="str" cm="1">
        <f t="array" aca="1" ref="L3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 s="38" t="str" cm="1">
        <f t="array" aca="1" ref="M3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 s="39" t="str" cm="1">
        <f t="array" aca="1" ref="N3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 s="38" t="str" cm="1">
        <f t="array" aca="1" ref="O3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 spans="1:15" ht="14.25" customHeight="1">
      <c r="A34"/>
      <c r="B34"/>
      <c r="C34"/>
      <c r="D34"/>
      <c r="E34" s="2"/>
      <c r="F34" s="3"/>
      <c r="G34" s="3"/>
      <c r="H34" s="3"/>
      <c r="I34" s="36">
        <v>33</v>
      </c>
      <c r="J34" s="6"/>
      <c r="K34" s="3"/>
      <c r="L34" s="37" t="str" cm="1">
        <f t="array" aca="1" ref="L3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 s="38" t="str" cm="1">
        <f t="array" aca="1" ref="M3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 s="39" t="str" cm="1">
        <f t="array" aca="1" ref="N3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 s="38" t="str" cm="1">
        <f t="array" aca="1" ref="O3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 spans="1:15" ht="14.25" customHeight="1">
      <c r="A35"/>
      <c r="B35"/>
      <c r="C35"/>
      <c r="D35"/>
      <c r="E35" s="2"/>
      <c r="F35" s="3"/>
      <c r="G35" s="3"/>
      <c r="H35" s="3"/>
      <c r="I35" s="36">
        <v>34</v>
      </c>
      <c r="J35" s="6"/>
      <c r="K35" s="3"/>
      <c r="L35" s="37" t="str" cm="1">
        <f t="array" aca="1" ref="L3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 s="38" t="str" cm="1">
        <f t="array" aca="1" ref="M3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 s="39" t="str" cm="1">
        <f t="array" aca="1" ref="N3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 s="38" t="str" cm="1">
        <f t="array" aca="1" ref="O3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 spans="1:15" ht="14.25" customHeight="1">
      <c r="A36"/>
      <c r="B36"/>
      <c r="C36"/>
      <c r="D36"/>
      <c r="E36" s="2"/>
      <c r="F36" s="3"/>
      <c r="G36" s="3"/>
      <c r="H36" s="3"/>
      <c r="I36" s="36">
        <v>35</v>
      </c>
      <c r="J36" s="6"/>
      <c r="K36" s="3"/>
      <c r="L36" s="37" t="str" cm="1">
        <f t="array" aca="1" ref="L3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 s="38" t="str" cm="1">
        <f t="array" aca="1" ref="M3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 s="39" t="str" cm="1">
        <f t="array" aca="1" ref="N3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 s="38" t="str" cm="1">
        <f t="array" aca="1" ref="O3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 spans="1:15" ht="14.25" customHeight="1">
      <c r="A37"/>
      <c r="B37"/>
      <c r="C37"/>
      <c r="D37"/>
      <c r="E37" s="2"/>
      <c r="F37" s="3"/>
      <c r="G37" s="3"/>
      <c r="H37" s="3"/>
      <c r="I37" s="36">
        <v>36</v>
      </c>
      <c r="J37" s="6"/>
      <c r="K37" s="3"/>
      <c r="L37" s="37" t="str" cm="1">
        <f t="array" aca="1" ref="L3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 s="38" t="str" cm="1">
        <f t="array" aca="1" ref="M3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 s="39" t="str" cm="1">
        <f t="array" aca="1" ref="N3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 s="38" t="str" cm="1">
        <f t="array" aca="1" ref="O3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 spans="1:15" ht="14.25" customHeight="1">
      <c r="A38"/>
      <c r="B38"/>
      <c r="C38"/>
      <c r="D38"/>
      <c r="E38" s="2"/>
      <c r="F38" s="3"/>
      <c r="G38" s="3"/>
      <c r="H38" s="3"/>
      <c r="I38" s="36">
        <v>37</v>
      </c>
      <c r="J38" s="6"/>
      <c r="K38" s="3"/>
      <c r="L38" s="37" t="str" cm="1">
        <f t="array" aca="1" ref="L3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 s="38" t="str" cm="1">
        <f t="array" aca="1" ref="M3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 s="39" t="str" cm="1">
        <f t="array" aca="1" ref="N3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 s="38" t="str" cm="1">
        <f t="array" aca="1" ref="O3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 spans="1:15" ht="14.25" customHeight="1">
      <c r="A39"/>
      <c r="B39"/>
      <c r="C39"/>
      <c r="D39"/>
      <c r="E39" s="2"/>
      <c r="F39" s="3"/>
      <c r="G39" s="3"/>
      <c r="H39" s="3"/>
      <c r="I39" s="36">
        <v>38</v>
      </c>
      <c r="J39" s="6"/>
      <c r="K39" s="3"/>
      <c r="L39" s="37" t="str" cm="1">
        <f t="array" aca="1" ref="L3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 s="38" t="str" cm="1">
        <f t="array" aca="1" ref="M3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 s="39" t="str" cm="1">
        <f t="array" aca="1" ref="N3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 s="38" t="str" cm="1">
        <f t="array" aca="1" ref="O3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 spans="1:15" ht="14.25" customHeight="1">
      <c r="A40"/>
      <c r="B40"/>
      <c r="C40"/>
      <c r="D40"/>
      <c r="E40" s="2"/>
      <c r="F40" s="3"/>
      <c r="G40" s="3"/>
      <c r="H40" s="3"/>
      <c r="I40" s="36">
        <v>39</v>
      </c>
      <c r="J40" s="6"/>
      <c r="K40" s="3"/>
      <c r="L40" s="37" t="str" cm="1">
        <f t="array" aca="1" ref="L4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 s="38" t="str" cm="1">
        <f t="array" aca="1" ref="M4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 s="39" t="str" cm="1">
        <f t="array" aca="1" ref="N4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 s="38" t="str" cm="1">
        <f t="array" aca="1" ref="O4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 spans="1:15" ht="14.25" customHeight="1">
      <c r="A41"/>
      <c r="B41"/>
      <c r="C41"/>
      <c r="D41"/>
      <c r="E41" s="2"/>
      <c r="F41" s="3"/>
      <c r="G41" s="3"/>
      <c r="H41" s="3"/>
      <c r="I41" s="36">
        <v>40</v>
      </c>
      <c r="J41" s="6"/>
      <c r="K41" s="3"/>
      <c r="L41" s="37" t="str" cm="1">
        <f t="array" aca="1" ref="L4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 s="38" t="str" cm="1">
        <f t="array" aca="1" ref="M4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 s="39" t="str" cm="1">
        <f t="array" aca="1" ref="N4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 s="38" t="str" cm="1">
        <f t="array" aca="1" ref="O4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 spans="1:15" ht="14.25" customHeight="1">
      <c r="A42"/>
      <c r="B42"/>
      <c r="C42"/>
      <c r="D42"/>
      <c r="E42" s="2"/>
      <c r="F42" s="3"/>
      <c r="G42" s="3"/>
      <c r="H42" s="3"/>
      <c r="I42" s="36">
        <v>41</v>
      </c>
      <c r="J42" s="6"/>
      <c r="K42" s="3"/>
      <c r="L42" s="37" t="str" cm="1">
        <f t="array" aca="1" ref="L4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 s="38" t="str" cm="1">
        <f t="array" aca="1" ref="M4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 s="39" t="str" cm="1">
        <f t="array" aca="1" ref="N4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 s="38" t="str" cm="1">
        <f t="array" aca="1" ref="O4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 spans="1:15" ht="14.25" customHeight="1">
      <c r="A43"/>
      <c r="B43"/>
      <c r="C43"/>
      <c r="D43"/>
      <c r="E43" s="2"/>
      <c r="F43" s="3"/>
      <c r="G43" s="3"/>
      <c r="H43" s="3"/>
      <c r="I43" s="36">
        <v>42</v>
      </c>
      <c r="J43" s="6"/>
      <c r="K43" s="3"/>
      <c r="L43" s="37" t="str" cm="1">
        <f t="array" aca="1" ref="L4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 s="38" t="str" cm="1">
        <f t="array" aca="1" ref="M4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 s="39" t="str" cm="1">
        <f t="array" aca="1" ref="N4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 s="38" t="str" cm="1">
        <f t="array" aca="1" ref="O4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 spans="1:15" ht="14.25" customHeight="1">
      <c r="A44"/>
      <c r="B44"/>
      <c r="C44"/>
      <c r="D44"/>
      <c r="E44" s="2"/>
      <c r="F44" s="3"/>
      <c r="G44" s="3"/>
      <c r="H44" s="3"/>
      <c r="I44" s="36">
        <v>43</v>
      </c>
      <c r="J44" s="6"/>
      <c r="K44" s="3"/>
      <c r="L44" s="37" t="str" cm="1">
        <f t="array" aca="1" ref="L4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 s="38" t="str" cm="1">
        <f t="array" aca="1" ref="M4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 s="39" t="str" cm="1">
        <f t="array" aca="1" ref="N4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 s="38" t="str" cm="1">
        <f t="array" aca="1" ref="O4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 spans="1:15" ht="14.25" customHeight="1">
      <c r="A45"/>
      <c r="B45"/>
      <c r="C45"/>
      <c r="D45"/>
      <c r="E45" s="2"/>
      <c r="F45" s="3"/>
      <c r="G45" s="3"/>
      <c r="H45" s="3"/>
      <c r="I45" s="36">
        <v>44</v>
      </c>
      <c r="J45" s="6"/>
      <c r="K45" s="3"/>
      <c r="L45" s="37" t="str" cm="1">
        <f t="array" aca="1" ref="L4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 s="38" t="str" cm="1">
        <f t="array" aca="1" ref="M4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 s="39" t="str" cm="1">
        <f t="array" aca="1" ref="N4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 s="38" t="str" cm="1">
        <f t="array" aca="1" ref="O4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 spans="1:15" ht="14.25" customHeight="1">
      <c r="A46"/>
      <c r="B46"/>
      <c r="C46"/>
      <c r="D46"/>
      <c r="E46" s="2"/>
      <c r="F46" s="3"/>
      <c r="G46" s="3"/>
      <c r="H46" s="3"/>
      <c r="I46" s="36">
        <v>45</v>
      </c>
      <c r="J46" s="6"/>
      <c r="K46" s="3"/>
      <c r="L46" s="37" t="str" cm="1">
        <f t="array" aca="1" ref="L4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 s="38" t="str" cm="1">
        <f t="array" aca="1" ref="M4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 s="39" t="str" cm="1">
        <f t="array" aca="1" ref="N4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 s="38" t="str" cm="1">
        <f t="array" aca="1" ref="O4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 spans="1:15" ht="14.25" customHeight="1">
      <c r="A47"/>
      <c r="B47"/>
      <c r="C47"/>
      <c r="D47"/>
      <c r="E47" s="2"/>
      <c r="F47" s="3"/>
      <c r="G47" s="3"/>
      <c r="H47" s="3"/>
      <c r="I47" s="36">
        <v>46</v>
      </c>
      <c r="J47" s="6"/>
      <c r="K47" s="3"/>
      <c r="L47" s="37" t="str" cm="1">
        <f t="array" aca="1" ref="L4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 s="38" t="str" cm="1">
        <f t="array" aca="1" ref="M4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 s="39" t="str" cm="1">
        <f t="array" aca="1" ref="N4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 s="38" t="str" cm="1">
        <f t="array" aca="1" ref="O4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 spans="1:15" ht="14.25" customHeight="1">
      <c r="A48"/>
      <c r="B48"/>
      <c r="C48"/>
      <c r="D48"/>
      <c r="E48" s="2"/>
      <c r="F48" s="3"/>
      <c r="G48" s="3"/>
      <c r="H48" s="3"/>
      <c r="I48" s="36">
        <v>47</v>
      </c>
      <c r="J48" s="6"/>
      <c r="K48" s="3"/>
      <c r="L48" s="37" t="str" cm="1">
        <f t="array" aca="1" ref="L4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 s="38" t="str" cm="1">
        <f t="array" aca="1" ref="M4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 s="39" t="str" cm="1">
        <f t="array" aca="1" ref="N4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 s="38" t="str" cm="1">
        <f t="array" aca="1" ref="O4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 spans="1:15" ht="14.25" customHeight="1">
      <c r="A49"/>
      <c r="B49"/>
      <c r="C49"/>
      <c r="D49"/>
      <c r="E49" s="2"/>
      <c r="F49" s="3"/>
      <c r="G49" s="3"/>
      <c r="H49" s="3"/>
      <c r="I49" s="36">
        <v>48</v>
      </c>
      <c r="J49" s="6"/>
      <c r="K49" s="3"/>
      <c r="L49" s="37" t="str" cm="1">
        <f t="array" aca="1" ref="L4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 s="38" t="str" cm="1">
        <f t="array" aca="1" ref="M4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 s="39" t="str" cm="1">
        <f t="array" aca="1" ref="N4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 s="38" t="str" cm="1">
        <f t="array" aca="1" ref="O4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0" spans="1:15" ht="14.25" customHeight="1">
      <c r="A50"/>
      <c r="B50"/>
      <c r="C50"/>
      <c r="D50"/>
      <c r="E50" s="2"/>
      <c r="F50" s="3"/>
      <c r="G50" s="3"/>
      <c r="H50" s="3"/>
      <c r="I50" s="36">
        <v>49</v>
      </c>
      <c r="J50" s="6"/>
      <c r="K50" s="3"/>
      <c r="L50" s="37" t="str" cm="1">
        <f t="array" aca="1" ref="L5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0" s="38" t="str" cm="1">
        <f t="array" aca="1" ref="M5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0" s="39" t="str" cm="1">
        <f t="array" aca="1" ref="N5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0" s="38" t="str" cm="1">
        <f t="array" aca="1" ref="O5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1" spans="1:15" ht="14.25" customHeight="1">
      <c r="A51"/>
      <c r="B51"/>
      <c r="C51"/>
      <c r="D51"/>
      <c r="E51" s="2"/>
      <c r="F51" s="3"/>
      <c r="G51" s="3"/>
      <c r="H51" s="3"/>
      <c r="I51" s="36">
        <v>50</v>
      </c>
      <c r="J51" s="6"/>
      <c r="K51" s="3"/>
      <c r="L51" s="37" t="str" cm="1">
        <f t="array" aca="1" ref="L5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1" s="38" t="str" cm="1">
        <f t="array" aca="1" ref="M5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1" s="39" t="str" cm="1">
        <f t="array" aca="1" ref="N5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1" s="38" t="str" cm="1">
        <f t="array" aca="1" ref="O5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2" spans="1:15" ht="14.25" customHeight="1">
      <c r="A52"/>
      <c r="B52"/>
      <c r="C52"/>
      <c r="D52"/>
      <c r="E52" s="2"/>
      <c r="F52" s="3"/>
      <c r="G52" s="3"/>
      <c r="H52" s="3"/>
      <c r="I52" s="36">
        <v>51</v>
      </c>
      <c r="J52" s="6"/>
      <c r="K52" s="3"/>
      <c r="L52" s="37" t="str" cm="1">
        <f t="array" aca="1" ref="L5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2" s="38" t="str" cm="1">
        <f t="array" aca="1" ref="M5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2" s="39" t="str" cm="1">
        <f t="array" aca="1" ref="N5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2" s="38" t="str" cm="1">
        <f t="array" aca="1" ref="O5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3" spans="1:15" ht="14.25" customHeight="1">
      <c r="A53"/>
      <c r="B53"/>
      <c r="C53"/>
      <c r="D53"/>
      <c r="E53" s="2"/>
      <c r="F53" s="3"/>
      <c r="G53" s="3"/>
      <c r="H53" s="3"/>
      <c r="I53" s="36">
        <v>52</v>
      </c>
      <c r="J53" s="6"/>
      <c r="K53" s="3"/>
      <c r="L53" s="37" t="str" cm="1">
        <f t="array" aca="1" ref="L5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3" s="38" t="str" cm="1">
        <f t="array" aca="1" ref="M5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3" s="39" t="str" cm="1">
        <f t="array" aca="1" ref="N5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3" s="38" t="str" cm="1">
        <f t="array" aca="1" ref="O5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4" spans="1:15" ht="14.25" customHeight="1">
      <c r="A54"/>
      <c r="B54"/>
      <c r="C54"/>
      <c r="D54"/>
      <c r="E54" s="2"/>
      <c r="F54" s="3"/>
      <c r="G54" s="3"/>
      <c r="H54" s="3"/>
      <c r="I54" s="36">
        <v>53</v>
      </c>
      <c r="J54" s="6"/>
      <c r="K54" s="3"/>
      <c r="L54" s="37" t="str" cm="1">
        <f t="array" aca="1" ref="L5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4" s="38" t="str" cm="1">
        <f t="array" aca="1" ref="M5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4" s="39" t="str" cm="1">
        <f t="array" aca="1" ref="N5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4" s="38" t="str" cm="1">
        <f t="array" aca="1" ref="O5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5" spans="1:15" ht="14.25" customHeight="1">
      <c r="A55"/>
      <c r="B55"/>
      <c r="C55"/>
      <c r="D55"/>
      <c r="E55" s="2"/>
      <c r="F55" s="3"/>
      <c r="G55" s="3"/>
      <c r="H55" s="3"/>
      <c r="I55" s="36">
        <v>54</v>
      </c>
      <c r="J55" s="6"/>
      <c r="K55" s="3"/>
      <c r="L55" s="37" t="str" cm="1">
        <f t="array" aca="1" ref="L5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5" s="38" t="str" cm="1">
        <f t="array" aca="1" ref="M5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5" s="39" t="str" cm="1">
        <f t="array" aca="1" ref="N5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5" s="38" t="str" cm="1">
        <f t="array" aca="1" ref="O5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6" spans="1:15" ht="14.25" customHeight="1">
      <c r="A56"/>
      <c r="B56"/>
      <c r="C56"/>
      <c r="D56"/>
      <c r="E56" s="2"/>
      <c r="F56" s="3"/>
      <c r="G56" s="3"/>
      <c r="H56" s="3"/>
      <c r="I56" s="36">
        <v>55</v>
      </c>
      <c r="J56" s="6"/>
      <c r="K56" s="3"/>
      <c r="L56" s="37" t="str" cm="1">
        <f t="array" aca="1" ref="L5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6" s="38" t="str" cm="1">
        <f t="array" aca="1" ref="M5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6" s="39" t="str" cm="1">
        <f t="array" aca="1" ref="N5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6" s="38" t="str" cm="1">
        <f t="array" aca="1" ref="O5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7" spans="1:15" ht="14.25" customHeight="1">
      <c r="A57"/>
      <c r="B57"/>
      <c r="C57"/>
      <c r="D57"/>
      <c r="E57" s="2"/>
      <c r="F57" s="3"/>
      <c r="G57" s="3"/>
      <c r="H57" s="3"/>
      <c r="I57" s="36">
        <v>56</v>
      </c>
      <c r="J57" s="6"/>
      <c r="K57" s="3"/>
      <c r="L57" s="37" t="str" cm="1">
        <f t="array" aca="1" ref="L5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7" s="38" t="str" cm="1">
        <f t="array" aca="1" ref="M5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7" s="39" t="str" cm="1">
        <f t="array" aca="1" ref="N5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7" s="38" t="str" cm="1">
        <f t="array" aca="1" ref="O5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8" spans="1:15" ht="14.25" customHeight="1">
      <c r="A58"/>
      <c r="B58"/>
      <c r="C58"/>
      <c r="D58"/>
      <c r="E58" s="2"/>
      <c r="F58" s="3"/>
      <c r="G58" s="3"/>
      <c r="H58" s="3"/>
      <c r="I58" s="36">
        <v>57</v>
      </c>
      <c r="J58" s="6"/>
      <c r="K58" s="3"/>
      <c r="L58" s="37" t="str" cm="1">
        <f t="array" aca="1" ref="L5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8" s="38" t="str" cm="1">
        <f t="array" aca="1" ref="M5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8" s="39" t="str" cm="1">
        <f t="array" aca="1" ref="N5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8" s="38" t="str" cm="1">
        <f t="array" aca="1" ref="O5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9" spans="1:15" ht="14.25" customHeight="1">
      <c r="A59"/>
      <c r="B59"/>
      <c r="C59"/>
      <c r="D59"/>
      <c r="E59" s="2"/>
      <c r="F59" s="3"/>
      <c r="G59" s="3"/>
      <c r="H59" s="3"/>
      <c r="I59" s="36">
        <v>58</v>
      </c>
      <c r="J59" s="6"/>
      <c r="K59" s="3"/>
      <c r="L59" s="37" t="str" cm="1">
        <f t="array" aca="1" ref="L5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9" s="38" t="str" cm="1">
        <f t="array" aca="1" ref="M5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9" s="39" t="str" cm="1">
        <f t="array" aca="1" ref="N5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9" s="38" t="str" cm="1">
        <f t="array" aca="1" ref="O5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0" spans="1:15" ht="14.25" customHeight="1">
      <c r="A60"/>
      <c r="B60"/>
      <c r="C60"/>
      <c r="D60"/>
      <c r="E60" s="2"/>
      <c r="F60" s="3"/>
      <c r="G60" s="3"/>
      <c r="H60" s="3"/>
      <c r="I60" s="36">
        <v>59</v>
      </c>
      <c r="J60" s="6"/>
      <c r="K60" s="3"/>
      <c r="L60" s="37" t="str" cm="1">
        <f t="array" aca="1" ref="L6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0" s="38" t="str" cm="1">
        <f t="array" aca="1" ref="M6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0" s="39" t="str" cm="1">
        <f t="array" aca="1" ref="N6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0" s="38" t="str" cm="1">
        <f t="array" aca="1" ref="O6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1" spans="1:15" ht="14.25" customHeight="1">
      <c r="A61"/>
      <c r="B61"/>
      <c r="C61"/>
      <c r="D61"/>
      <c r="E61" s="2"/>
      <c r="F61" s="3"/>
      <c r="G61" s="3"/>
      <c r="H61" s="3"/>
      <c r="I61" s="36">
        <v>60</v>
      </c>
      <c r="J61" s="6"/>
      <c r="K61" s="3"/>
      <c r="L61" s="37" t="str" cm="1">
        <f t="array" aca="1" ref="L6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1" s="38" t="str" cm="1">
        <f t="array" aca="1" ref="M6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1" s="39" t="str" cm="1">
        <f t="array" aca="1" ref="N6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1" s="38" t="str" cm="1">
        <f t="array" aca="1" ref="O6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2" spans="1:15" ht="14.25" customHeight="1">
      <c r="A62"/>
      <c r="B62"/>
      <c r="C62"/>
      <c r="D62"/>
      <c r="E62" s="2"/>
      <c r="F62" s="3"/>
      <c r="G62" s="3"/>
      <c r="H62" s="3"/>
      <c r="I62" s="36">
        <v>61</v>
      </c>
      <c r="J62" s="6"/>
      <c r="K62" s="3"/>
      <c r="L62" s="37" t="str" cm="1">
        <f t="array" aca="1" ref="L6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2" s="38" t="str" cm="1">
        <f t="array" aca="1" ref="M6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2" s="39" t="str" cm="1">
        <f t="array" aca="1" ref="N6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2" s="38" t="str" cm="1">
        <f t="array" aca="1" ref="O6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3" spans="1:15" ht="14.25" customHeight="1">
      <c r="A63"/>
      <c r="B63"/>
      <c r="C63"/>
      <c r="D63"/>
      <c r="E63" s="2"/>
      <c r="F63" s="3"/>
      <c r="G63" s="3"/>
      <c r="H63" s="3"/>
      <c r="I63" s="36">
        <v>62</v>
      </c>
      <c r="J63" s="6"/>
      <c r="K63" s="3"/>
      <c r="L63" s="37" t="str" cm="1">
        <f t="array" aca="1" ref="L6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3" s="38" t="str" cm="1">
        <f t="array" aca="1" ref="M6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3" s="39" t="str" cm="1">
        <f t="array" aca="1" ref="N6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3" s="38" t="str" cm="1">
        <f t="array" aca="1" ref="O6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4" spans="1:15" ht="14.25" customHeight="1">
      <c r="A64"/>
      <c r="B64"/>
      <c r="C64"/>
      <c r="D64"/>
      <c r="E64" s="2"/>
      <c r="F64" s="3"/>
      <c r="G64" s="3"/>
      <c r="H64" s="3"/>
      <c r="I64" s="36">
        <v>63</v>
      </c>
      <c r="J64" s="6"/>
      <c r="K64" s="3"/>
      <c r="L64" s="37" t="str" cm="1">
        <f t="array" aca="1" ref="L6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4" s="38" t="str" cm="1">
        <f t="array" aca="1" ref="M6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4" s="39" t="str" cm="1">
        <f t="array" aca="1" ref="N6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4" s="38" t="str" cm="1">
        <f t="array" aca="1" ref="O6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5" spans="1:15" ht="14.25" customHeight="1">
      <c r="A65"/>
      <c r="B65"/>
      <c r="C65"/>
      <c r="D65"/>
      <c r="E65" s="2"/>
      <c r="F65" s="3"/>
      <c r="G65" s="3"/>
      <c r="H65" s="3"/>
      <c r="I65" s="36">
        <v>64</v>
      </c>
      <c r="J65" s="6"/>
      <c r="K65" s="3"/>
      <c r="L65" s="37" t="str" cm="1">
        <f t="array" aca="1" ref="L6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5" s="38" t="str" cm="1">
        <f t="array" aca="1" ref="M6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5" s="39" t="str" cm="1">
        <f t="array" aca="1" ref="N6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5" s="38" t="str" cm="1">
        <f t="array" aca="1" ref="O6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6" spans="1:15" ht="14.25" customHeight="1">
      <c r="E66" s="2"/>
      <c r="F66" s="3"/>
      <c r="G66" s="3"/>
      <c r="H66" s="3"/>
      <c r="I66" s="36">
        <v>65</v>
      </c>
      <c r="J66" s="6"/>
      <c r="K66" s="3"/>
      <c r="L66" s="37" t="str" cm="1">
        <f t="array" aca="1" ref="L6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6" s="38" t="str" cm="1">
        <f t="array" aca="1" ref="M6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6" s="39" t="str" cm="1">
        <f t="array" aca="1" ref="N6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6" s="38" t="str" cm="1">
        <f t="array" aca="1" ref="O6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7" spans="1:15" ht="14.25" customHeight="1">
      <c r="E67" s="2"/>
      <c r="F67" s="3"/>
      <c r="G67" s="3"/>
      <c r="H67" s="3"/>
      <c r="I67" s="36">
        <v>66</v>
      </c>
      <c r="J67" s="6"/>
      <c r="K67" s="3"/>
      <c r="L67" s="37" t="str" cm="1">
        <f t="array" aca="1" ref="L6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7" s="38" t="str" cm="1">
        <f t="array" aca="1" ref="M6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7" s="39" t="str" cm="1">
        <f t="array" aca="1" ref="N6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7" s="38" t="str" cm="1">
        <f t="array" aca="1" ref="O6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8" spans="1:15" ht="14.25" customHeight="1">
      <c r="E68" s="2"/>
      <c r="F68" s="3"/>
      <c r="G68" s="3"/>
      <c r="H68" s="3"/>
      <c r="I68" s="36">
        <v>67</v>
      </c>
      <c r="J68" s="6"/>
      <c r="K68" s="3"/>
      <c r="L68" s="37" t="str" cm="1">
        <f t="array" aca="1" ref="L6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8" s="38" t="str" cm="1">
        <f t="array" aca="1" ref="M6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8" s="39" t="str" cm="1">
        <f t="array" aca="1" ref="N6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8" s="38" t="str" cm="1">
        <f t="array" aca="1" ref="O6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69" spans="1:15" ht="14.25" customHeight="1">
      <c r="E69" s="2"/>
      <c r="F69" s="3"/>
      <c r="G69" s="3"/>
      <c r="H69" s="3"/>
      <c r="I69" s="36">
        <v>68</v>
      </c>
      <c r="J69" s="6"/>
      <c r="K69" s="3"/>
      <c r="L69" s="37" t="str" cm="1">
        <f t="array" aca="1" ref="L6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69" s="38" t="str" cm="1">
        <f t="array" aca="1" ref="M6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69" s="39" t="str" cm="1">
        <f t="array" aca="1" ref="N6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69" s="38" t="str" cm="1">
        <f t="array" aca="1" ref="O6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0" spans="1:15" ht="14.25" customHeight="1">
      <c r="E70" s="2"/>
      <c r="F70" s="3"/>
      <c r="G70" s="3"/>
      <c r="H70" s="3"/>
      <c r="I70" s="36">
        <v>69</v>
      </c>
      <c r="J70" s="6"/>
      <c r="K70" s="3"/>
      <c r="L70" s="37" t="str" cm="1">
        <f t="array" aca="1" ref="L7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0" s="38" t="str" cm="1">
        <f t="array" aca="1" ref="M7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0" s="39" t="str" cm="1">
        <f t="array" aca="1" ref="N7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0" s="38" t="str" cm="1">
        <f t="array" aca="1" ref="O7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1" spans="1:15" ht="14.25" customHeight="1">
      <c r="E71" s="2"/>
      <c r="F71" s="3"/>
      <c r="G71" s="3"/>
      <c r="H71" s="3"/>
      <c r="I71" s="36">
        <v>70</v>
      </c>
      <c r="J71" s="6"/>
      <c r="K71" s="3"/>
      <c r="L71" s="37" t="str" cm="1">
        <f t="array" aca="1" ref="L7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1" s="38" t="str" cm="1">
        <f t="array" aca="1" ref="M7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1" s="39" t="str" cm="1">
        <f t="array" aca="1" ref="N7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1" s="38" t="str" cm="1">
        <f t="array" aca="1" ref="O7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2" spans="1:15" ht="14.25" customHeight="1">
      <c r="E72" s="2"/>
      <c r="F72" s="3"/>
      <c r="G72" s="3"/>
      <c r="H72" s="3"/>
      <c r="I72" s="36">
        <v>71</v>
      </c>
      <c r="J72" s="6"/>
      <c r="K72" s="3"/>
      <c r="L72" s="37" t="str" cm="1">
        <f t="array" aca="1" ref="L7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2" s="38" t="str" cm="1">
        <f t="array" aca="1" ref="M7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2" s="39" t="str" cm="1">
        <f t="array" aca="1" ref="N7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2" s="38" t="str" cm="1">
        <f t="array" aca="1" ref="O7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3" spans="1:15" ht="14.25" customHeight="1">
      <c r="E73" s="2"/>
      <c r="F73" s="3"/>
      <c r="G73" s="3"/>
      <c r="H73" s="3"/>
      <c r="I73" s="36">
        <v>72</v>
      </c>
      <c r="J73" s="6"/>
      <c r="K73" s="3"/>
      <c r="L73" s="37" t="str" cm="1">
        <f t="array" aca="1" ref="L7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3" s="38" t="str" cm="1">
        <f t="array" aca="1" ref="M7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3" s="39" t="str" cm="1">
        <f t="array" aca="1" ref="N7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3" s="38" t="str" cm="1">
        <f t="array" aca="1" ref="O7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4" spans="1:15" ht="14.25" customHeight="1">
      <c r="E74" s="2"/>
      <c r="F74" s="3"/>
      <c r="G74" s="3"/>
      <c r="H74" s="3"/>
      <c r="I74" s="36">
        <v>73</v>
      </c>
      <c r="J74" s="6"/>
      <c r="K74" s="3"/>
      <c r="L74" s="37" t="str" cm="1">
        <f t="array" aca="1" ref="L7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4" s="38" t="str" cm="1">
        <f t="array" aca="1" ref="M7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4" s="39" t="str" cm="1">
        <f t="array" aca="1" ref="N7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4" s="38" t="str" cm="1">
        <f t="array" aca="1" ref="O7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5" spans="1:15" ht="14.25" customHeight="1">
      <c r="E75" s="2"/>
      <c r="F75" s="3"/>
      <c r="G75" s="3"/>
      <c r="H75" s="3"/>
      <c r="I75" s="36">
        <v>74</v>
      </c>
      <c r="J75" s="6"/>
      <c r="K75" s="3"/>
      <c r="L75" s="37" t="str" cm="1">
        <f t="array" aca="1" ref="L7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5" s="38" t="str" cm="1">
        <f t="array" aca="1" ref="M7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5" s="39" t="str" cm="1">
        <f t="array" aca="1" ref="N7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5" s="38" t="str" cm="1">
        <f t="array" aca="1" ref="O7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6" spans="1:15" ht="14.25" customHeight="1">
      <c r="E76" s="2"/>
      <c r="F76" s="3"/>
      <c r="G76" s="3"/>
      <c r="H76" s="3"/>
      <c r="I76" s="36">
        <v>75</v>
      </c>
      <c r="J76" s="6"/>
      <c r="K76" s="3"/>
      <c r="L76" s="37" t="str" cm="1">
        <f t="array" aca="1" ref="L7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6" s="38" t="str" cm="1">
        <f t="array" aca="1" ref="M7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6" s="39" t="str" cm="1">
        <f t="array" aca="1" ref="N7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6" s="38" t="str" cm="1">
        <f t="array" aca="1" ref="O7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7" spans="1:15" ht="14.25" customHeight="1">
      <c r="E77" s="2"/>
      <c r="F77" s="3"/>
      <c r="G77" s="3"/>
      <c r="H77" s="3"/>
      <c r="I77" s="36">
        <v>76</v>
      </c>
      <c r="J77" s="6"/>
      <c r="K77" s="3"/>
      <c r="L77" s="37" t="str" cm="1">
        <f t="array" aca="1" ref="L7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7" s="38" t="str" cm="1">
        <f t="array" aca="1" ref="M7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7" s="39" t="str" cm="1">
        <f t="array" aca="1" ref="N7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7" s="38" t="str" cm="1">
        <f t="array" aca="1" ref="O7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8" spans="1:15" ht="14.25" customHeight="1">
      <c r="E78" s="2"/>
      <c r="F78" s="3"/>
      <c r="G78" s="3"/>
      <c r="H78" s="3"/>
      <c r="I78" s="36">
        <v>77</v>
      </c>
      <c r="J78" s="6"/>
      <c r="K78" s="3"/>
      <c r="L78" s="37" t="str" cm="1">
        <f t="array" aca="1" ref="L7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8" s="38" t="str" cm="1">
        <f t="array" aca="1" ref="M7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8" s="39" t="str" cm="1">
        <f t="array" aca="1" ref="N7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8" s="38" t="str" cm="1">
        <f t="array" aca="1" ref="O7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79" spans="1:15" ht="14.25" customHeight="1">
      <c r="E79" s="2"/>
      <c r="F79" s="3"/>
      <c r="G79" s="3"/>
      <c r="H79" s="3"/>
      <c r="I79" s="36">
        <v>78</v>
      </c>
      <c r="J79" s="6"/>
      <c r="K79" s="3"/>
      <c r="L79" s="37" t="str" cm="1">
        <f t="array" aca="1" ref="L7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79" s="38" t="str" cm="1">
        <f t="array" aca="1" ref="M7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79" s="39" t="str" cm="1">
        <f t="array" aca="1" ref="N7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79" s="38" t="str" cm="1">
        <f t="array" aca="1" ref="O7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0" spans="1:15" ht="14.25" customHeight="1">
      <c r="E80" s="2"/>
      <c r="F80" s="3"/>
      <c r="G80" s="3"/>
      <c r="H80" s="3"/>
      <c r="I80" s="36">
        <v>79</v>
      </c>
      <c r="J80" s="6"/>
      <c r="K80" s="3"/>
      <c r="L80" s="37" t="str" cm="1">
        <f t="array" aca="1" ref="L8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0" s="38" t="str" cm="1">
        <f t="array" aca="1" ref="M8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0" s="39" t="str" cm="1">
        <f t="array" aca="1" ref="N8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0" s="38" t="str" cm="1">
        <f t="array" aca="1" ref="O8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1" spans="5:15" ht="14.25" customHeight="1">
      <c r="E81" s="2"/>
      <c r="F81" s="3"/>
      <c r="G81" s="3"/>
      <c r="H81" s="3"/>
      <c r="I81" s="36">
        <v>80</v>
      </c>
      <c r="J81" s="6"/>
      <c r="K81" s="3"/>
      <c r="L81" s="37" t="str" cm="1">
        <f t="array" aca="1" ref="L8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1" s="38" t="str" cm="1">
        <f t="array" aca="1" ref="M8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1" s="39" t="str" cm="1">
        <f t="array" aca="1" ref="N8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1" s="38" t="str" cm="1">
        <f t="array" aca="1" ref="O8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2" spans="5:15" ht="14.25" customHeight="1">
      <c r="E82" s="2"/>
      <c r="F82" s="3"/>
      <c r="G82" s="3"/>
      <c r="H82" s="3"/>
      <c r="I82" s="36">
        <v>81</v>
      </c>
      <c r="J82" s="6"/>
      <c r="K82" s="3"/>
      <c r="L82" s="37" t="str" cm="1">
        <f t="array" aca="1" ref="L8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2" s="38" t="str" cm="1">
        <f t="array" aca="1" ref="M8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2" s="39" t="str" cm="1">
        <f t="array" aca="1" ref="N8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2" s="38" t="str" cm="1">
        <f t="array" aca="1" ref="O8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3" spans="5:15" ht="14.25" customHeight="1">
      <c r="E83" s="2"/>
      <c r="F83" s="3"/>
      <c r="G83" s="3"/>
      <c r="H83" s="3"/>
      <c r="I83" s="36">
        <v>82</v>
      </c>
      <c r="J83" s="6"/>
      <c r="K83" s="3"/>
      <c r="L83" s="37" t="str" cm="1">
        <f t="array" aca="1" ref="L8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3" s="38" t="str" cm="1">
        <f t="array" aca="1" ref="M8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3" s="39" t="str" cm="1">
        <f t="array" aca="1" ref="N8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3" s="38" t="str" cm="1">
        <f t="array" aca="1" ref="O8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4" spans="5:15" ht="14.25" customHeight="1">
      <c r="E84" s="2"/>
      <c r="F84" s="3"/>
      <c r="G84" s="3"/>
      <c r="H84" s="3"/>
      <c r="I84" s="36">
        <v>83</v>
      </c>
      <c r="J84" s="6"/>
      <c r="K84" s="3"/>
      <c r="L84" s="37" t="str" cm="1">
        <f t="array" aca="1" ref="L8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4" s="38" t="str" cm="1">
        <f t="array" aca="1" ref="M8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4" s="39" t="str" cm="1">
        <f t="array" aca="1" ref="N8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4" s="38" t="str" cm="1">
        <f t="array" aca="1" ref="O8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5" spans="5:15" ht="14.25" customHeight="1">
      <c r="E85" s="2"/>
      <c r="F85" s="3"/>
      <c r="G85" s="3"/>
      <c r="H85" s="3"/>
      <c r="I85" s="36">
        <v>84</v>
      </c>
      <c r="J85" s="6"/>
      <c r="K85" s="3"/>
      <c r="L85" s="37" t="str" cm="1">
        <f t="array" aca="1" ref="L8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5" s="38" t="str" cm="1">
        <f t="array" aca="1" ref="M8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5" s="39" t="str" cm="1">
        <f t="array" aca="1" ref="N8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5" s="38" t="str" cm="1">
        <f t="array" aca="1" ref="O8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6" spans="5:15" ht="14.25" customHeight="1">
      <c r="E86" s="2"/>
      <c r="F86" s="3"/>
      <c r="G86" s="3"/>
      <c r="H86" s="3"/>
      <c r="I86" s="36">
        <v>85</v>
      </c>
      <c r="J86" s="6"/>
      <c r="K86" s="3"/>
      <c r="L86" s="37" t="str" cm="1">
        <f t="array" aca="1" ref="L8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6" s="38" t="str" cm="1">
        <f t="array" aca="1" ref="M8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6" s="39" t="str" cm="1">
        <f t="array" aca="1" ref="N8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6" s="38" t="str" cm="1">
        <f t="array" aca="1" ref="O8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7" spans="5:15" ht="14.25" customHeight="1">
      <c r="E87" s="2"/>
      <c r="F87" s="3"/>
      <c r="G87" s="3"/>
      <c r="H87" s="3"/>
      <c r="I87" s="36">
        <v>86</v>
      </c>
      <c r="J87" s="6"/>
      <c r="K87" s="3"/>
      <c r="L87" s="37" t="str" cm="1">
        <f t="array" aca="1" ref="L8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7" s="38" t="str" cm="1">
        <f t="array" aca="1" ref="M8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7" s="39" t="str" cm="1">
        <f t="array" aca="1" ref="N8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7" s="38" t="str" cm="1">
        <f t="array" aca="1" ref="O8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8" spans="5:15" ht="14.25" customHeight="1">
      <c r="E88" s="2"/>
      <c r="F88" s="3"/>
      <c r="G88" s="3"/>
      <c r="H88" s="3"/>
      <c r="I88" s="36">
        <v>87</v>
      </c>
      <c r="J88" s="6"/>
      <c r="K88" s="3"/>
      <c r="L88" s="37" t="str" cm="1">
        <f t="array" aca="1" ref="L8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8" s="38" t="str" cm="1">
        <f t="array" aca="1" ref="M8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8" s="39" t="str" cm="1">
        <f t="array" aca="1" ref="N8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8" s="38" t="str" cm="1">
        <f t="array" aca="1" ref="O8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89" spans="5:15" ht="14.25" customHeight="1">
      <c r="E89" s="2"/>
      <c r="F89" s="3"/>
      <c r="G89" s="3"/>
      <c r="H89" s="3"/>
      <c r="I89" s="36">
        <v>88</v>
      </c>
      <c r="J89" s="6"/>
      <c r="K89" s="3"/>
      <c r="L89" s="37" t="str" cm="1">
        <f t="array" aca="1" ref="L8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89" s="38" t="str" cm="1">
        <f t="array" aca="1" ref="M8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89" s="39" t="str" cm="1">
        <f t="array" aca="1" ref="N8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89" s="38" t="str" cm="1">
        <f t="array" aca="1" ref="O8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0" spans="5:15" ht="14.25" customHeight="1">
      <c r="E90" s="2"/>
      <c r="F90" s="3"/>
      <c r="G90" s="3"/>
      <c r="H90" s="3"/>
      <c r="I90" s="36">
        <v>89</v>
      </c>
      <c r="J90" s="6"/>
      <c r="K90" s="3"/>
      <c r="L90" s="37" t="str" cm="1">
        <f t="array" aca="1" ref="L9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0" s="38" t="str" cm="1">
        <f t="array" aca="1" ref="M9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0" s="39" t="str" cm="1">
        <f t="array" aca="1" ref="N9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0" s="38" t="str" cm="1">
        <f t="array" aca="1" ref="O9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1" spans="5:15" ht="14.25" customHeight="1">
      <c r="E91" s="2"/>
      <c r="F91" s="3"/>
      <c r="G91" s="3"/>
      <c r="H91" s="3"/>
      <c r="I91" s="36">
        <v>90</v>
      </c>
      <c r="J91" s="6"/>
      <c r="K91" s="3"/>
      <c r="L91" s="37" t="str" cm="1">
        <f t="array" aca="1" ref="L9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1" s="38" t="str" cm="1">
        <f t="array" aca="1" ref="M9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1" s="39" t="str" cm="1">
        <f t="array" aca="1" ref="N9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1" s="38" t="str" cm="1">
        <f t="array" aca="1" ref="O9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2" spans="5:15" ht="14.25" customHeight="1">
      <c r="E92" s="2"/>
      <c r="F92" s="3"/>
      <c r="G92" s="3"/>
      <c r="H92" s="3"/>
      <c r="I92" s="36">
        <v>91</v>
      </c>
      <c r="J92" s="6"/>
      <c r="K92" s="3"/>
      <c r="L92" s="37" t="str" cm="1">
        <f t="array" aca="1" ref="L9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2" s="38" t="str" cm="1">
        <f t="array" aca="1" ref="M9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2" s="39" t="str" cm="1">
        <f t="array" aca="1" ref="N9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2" s="38" t="str" cm="1">
        <f t="array" aca="1" ref="O9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3" spans="5:15" ht="14.25" customHeight="1">
      <c r="E93" s="2"/>
      <c r="F93" s="3"/>
      <c r="G93" s="3"/>
      <c r="H93" s="3"/>
      <c r="I93" s="36">
        <v>92</v>
      </c>
      <c r="J93" s="6"/>
      <c r="K93" s="3"/>
      <c r="L93" s="37" t="str" cm="1">
        <f t="array" aca="1" ref="L9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3" s="38" t="str" cm="1">
        <f t="array" aca="1" ref="M9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3" s="39" t="str" cm="1">
        <f t="array" aca="1" ref="N9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3" s="38" t="str" cm="1">
        <f t="array" aca="1" ref="O9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4" spans="5:15" ht="14.25" customHeight="1">
      <c r="E94" s="2"/>
      <c r="F94" s="3"/>
      <c r="G94" s="3"/>
      <c r="H94" s="3"/>
      <c r="I94" s="36">
        <v>93</v>
      </c>
      <c r="J94" s="6"/>
      <c r="K94" s="3"/>
      <c r="L94" s="37" t="str" cm="1">
        <f t="array" aca="1" ref="L9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4" s="38" t="str" cm="1">
        <f t="array" aca="1" ref="M9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4" s="39" t="str" cm="1">
        <f t="array" aca="1" ref="N9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4" s="38" t="str" cm="1">
        <f t="array" aca="1" ref="O9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5" spans="5:15" ht="14.25" customHeight="1">
      <c r="E95" s="2"/>
      <c r="F95" s="3"/>
      <c r="G95" s="3"/>
      <c r="H95" s="3"/>
      <c r="I95" s="36">
        <v>94</v>
      </c>
      <c r="J95" s="6"/>
      <c r="K95" s="3"/>
      <c r="L95" s="37" t="str" cm="1">
        <f t="array" aca="1" ref="L9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5" s="38" t="str" cm="1">
        <f t="array" aca="1" ref="M9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5" s="39" t="str" cm="1">
        <f t="array" aca="1" ref="N9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5" s="38" t="str" cm="1">
        <f t="array" aca="1" ref="O9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6" spans="5:15" ht="14.25" customHeight="1">
      <c r="E96" s="2"/>
      <c r="F96" s="3"/>
      <c r="G96" s="3"/>
      <c r="H96" s="3"/>
      <c r="I96" s="36">
        <v>95</v>
      </c>
      <c r="J96" s="6"/>
      <c r="K96" s="3"/>
      <c r="L96" s="37" t="str" cm="1">
        <f t="array" aca="1" ref="L9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6" s="38" t="str" cm="1">
        <f t="array" aca="1" ref="M9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6" s="39" t="str" cm="1">
        <f t="array" aca="1" ref="N9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6" s="38" t="str" cm="1">
        <f t="array" aca="1" ref="O9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7" spans="5:15" ht="14.25" customHeight="1">
      <c r="E97" s="2"/>
      <c r="F97" s="3"/>
      <c r="G97" s="3"/>
      <c r="H97" s="3"/>
      <c r="I97" s="36">
        <v>96</v>
      </c>
      <c r="J97" s="6"/>
      <c r="K97" s="3"/>
      <c r="L97" s="37" t="str" cm="1">
        <f t="array" aca="1" ref="L9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7" s="38" t="str" cm="1">
        <f t="array" aca="1" ref="M9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7" s="39" t="str" cm="1">
        <f t="array" aca="1" ref="N9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7" s="38" t="str" cm="1">
        <f t="array" aca="1" ref="O9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8" spans="5:15" ht="14.25" customHeight="1">
      <c r="E98" s="2"/>
      <c r="F98" s="3"/>
      <c r="G98" s="3"/>
      <c r="H98" s="3"/>
      <c r="I98" s="36">
        <v>97</v>
      </c>
      <c r="J98" s="6"/>
      <c r="K98" s="3"/>
      <c r="L98" s="37" t="str" cm="1">
        <f t="array" aca="1" ref="L9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8" s="38" t="str" cm="1">
        <f t="array" aca="1" ref="M9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8" s="39" t="str" cm="1">
        <f t="array" aca="1" ref="N9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8" s="38" t="str" cm="1">
        <f t="array" aca="1" ref="O9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99" spans="5:15" ht="14.25" customHeight="1">
      <c r="E99" s="2"/>
      <c r="F99" s="3"/>
      <c r="G99" s="3"/>
      <c r="H99" s="3"/>
      <c r="I99" s="36">
        <v>98</v>
      </c>
      <c r="J99" s="6"/>
      <c r="K99" s="3"/>
      <c r="L99" s="37" t="str" cm="1">
        <f t="array" aca="1" ref="L9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99" s="38" t="str" cm="1">
        <f t="array" aca="1" ref="M9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99" s="39" t="str" cm="1">
        <f t="array" aca="1" ref="N9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99" s="38" t="str" cm="1">
        <f t="array" aca="1" ref="O9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0" spans="5:15" ht="14.25" customHeight="1">
      <c r="E100" s="2"/>
      <c r="F100" s="3"/>
      <c r="G100" s="3"/>
      <c r="H100" s="3"/>
      <c r="I100" s="36">
        <v>99</v>
      </c>
      <c r="J100" s="6"/>
      <c r="K100" s="3"/>
      <c r="L100" s="37" t="str" cm="1">
        <f t="array" aca="1" ref="L10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0" s="38" t="str" cm="1">
        <f t="array" aca="1" ref="M10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0" s="39" t="str" cm="1">
        <f t="array" aca="1" ref="N10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0" s="38" t="str" cm="1">
        <f t="array" aca="1" ref="O10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1" spans="5:15" ht="14.25" customHeight="1">
      <c r="E101" s="2"/>
      <c r="F101" s="3"/>
      <c r="G101" s="3"/>
      <c r="H101" s="3"/>
      <c r="I101" s="36">
        <v>100</v>
      </c>
      <c r="J101" s="6"/>
      <c r="K101" s="3"/>
      <c r="L101" s="37" t="str" cm="1">
        <f t="array" aca="1" ref="L10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1" s="38" t="str" cm="1">
        <f t="array" aca="1" ref="M10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1" s="39" t="str" cm="1">
        <f t="array" aca="1" ref="N10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1" s="38" t="str" cm="1">
        <f t="array" aca="1" ref="O10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2" spans="5:15" ht="14.25" customHeight="1">
      <c r="E102" s="2"/>
      <c r="F102" s="3"/>
      <c r="G102" s="3"/>
      <c r="H102" s="3"/>
      <c r="I102" s="36">
        <v>101</v>
      </c>
      <c r="J102" s="6"/>
      <c r="K102" s="3"/>
      <c r="L102" s="37" t="str" cm="1">
        <f t="array" aca="1" ref="L10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2" s="38" t="str" cm="1">
        <f t="array" aca="1" ref="M10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2" s="39" t="str" cm="1">
        <f t="array" aca="1" ref="N10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2" s="38" t="str" cm="1">
        <f t="array" aca="1" ref="O10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3" spans="5:15" ht="14.25" customHeight="1">
      <c r="E103" s="2"/>
      <c r="F103" s="3"/>
      <c r="G103" s="3"/>
      <c r="H103" s="3"/>
      <c r="I103" s="36">
        <v>102</v>
      </c>
      <c r="J103" s="6"/>
      <c r="K103" s="3"/>
      <c r="L103" s="37" t="str" cm="1">
        <f t="array" aca="1" ref="L10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3" s="38" t="str" cm="1">
        <f t="array" aca="1" ref="M10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3" s="39" t="str" cm="1">
        <f t="array" aca="1" ref="N10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3" s="38" t="str" cm="1">
        <f t="array" aca="1" ref="O10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4" spans="5:15" ht="14.25" customHeight="1">
      <c r="E104" s="2"/>
      <c r="F104" s="3"/>
      <c r="G104" s="3"/>
      <c r="H104" s="3"/>
      <c r="I104" s="36">
        <v>103</v>
      </c>
      <c r="J104" s="6"/>
      <c r="K104" s="3"/>
      <c r="L104" s="37" t="str" cm="1">
        <f t="array" aca="1" ref="L10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4" s="38" t="str" cm="1">
        <f t="array" aca="1" ref="M10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4" s="39" t="str" cm="1">
        <f t="array" aca="1" ref="N10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4" s="38" t="str" cm="1">
        <f t="array" aca="1" ref="O10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5" spans="5:15" ht="14.25" customHeight="1">
      <c r="E105" s="2"/>
      <c r="F105" s="3"/>
      <c r="G105" s="3"/>
      <c r="H105" s="3"/>
      <c r="I105" s="36">
        <v>104</v>
      </c>
      <c r="J105" s="6"/>
      <c r="K105" s="3"/>
      <c r="L105" s="37" t="str" cm="1">
        <f t="array" aca="1" ref="L10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5" s="38" t="str" cm="1">
        <f t="array" aca="1" ref="M10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5" s="39" t="str" cm="1">
        <f t="array" aca="1" ref="N10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5" s="38" t="str" cm="1">
        <f t="array" aca="1" ref="O10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6" spans="5:15" ht="14.25" customHeight="1">
      <c r="E106" s="2"/>
      <c r="F106" s="3"/>
      <c r="G106" s="3"/>
      <c r="H106" s="3"/>
      <c r="I106" s="36">
        <v>105</v>
      </c>
      <c r="J106" s="6"/>
      <c r="K106" s="3"/>
      <c r="L106" s="37" t="str" cm="1">
        <f t="array" aca="1" ref="L10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6" s="38" t="str" cm="1">
        <f t="array" aca="1" ref="M10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6" s="39" t="str" cm="1">
        <f t="array" aca="1" ref="N10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6" s="38" t="str" cm="1">
        <f t="array" aca="1" ref="O10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7" spans="5:15" ht="14.25" customHeight="1">
      <c r="E107" s="2"/>
      <c r="F107" s="3"/>
      <c r="G107" s="3"/>
      <c r="H107" s="3"/>
      <c r="I107" s="36">
        <v>106</v>
      </c>
      <c r="J107" s="6"/>
      <c r="K107" s="3"/>
      <c r="L107" s="37" t="str" cm="1">
        <f t="array" aca="1" ref="L10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7" s="38" t="str" cm="1">
        <f t="array" aca="1" ref="M10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7" s="39" t="str" cm="1">
        <f t="array" aca="1" ref="N10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7" s="38" t="str" cm="1">
        <f t="array" aca="1" ref="O10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8" spans="5:15" ht="14.25" customHeight="1">
      <c r="E108" s="2"/>
      <c r="F108" s="3"/>
      <c r="G108" s="3"/>
      <c r="H108" s="3"/>
      <c r="I108" s="36">
        <v>107</v>
      </c>
      <c r="J108" s="6"/>
      <c r="K108" s="3"/>
      <c r="L108" s="37" t="str" cm="1">
        <f t="array" aca="1" ref="L10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8" s="38" t="str" cm="1">
        <f t="array" aca="1" ref="M10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8" s="39" t="str" cm="1">
        <f t="array" aca="1" ref="N10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8" s="38" t="str" cm="1">
        <f t="array" aca="1" ref="O10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09" spans="5:15" ht="14.25" customHeight="1">
      <c r="E109" s="2"/>
      <c r="F109" s="3"/>
      <c r="G109" s="3"/>
      <c r="H109" s="3"/>
      <c r="I109" s="36">
        <v>108</v>
      </c>
      <c r="J109" s="6"/>
      <c r="K109" s="3"/>
      <c r="L109" s="37" t="str" cm="1">
        <f t="array" aca="1" ref="L10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09" s="38" t="str" cm="1">
        <f t="array" aca="1" ref="M10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09" s="39" t="str" cm="1">
        <f t="array" aca="1" ref="N10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09" s="38" t="str" cm="1">
        <f t="array" aca="1" ref="O10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0" spans="5:15" ht="14.25" customHeight="1">
      <c r="E110" s="2"/>
      <c r="F110" s="3"/>
      <c r="G110" s="3"/>
      <c r="H110" s="3"/>
      <c r="I110" s="36">
        <v>109</v>
      </c>
      <c r="J110" s="6"/>
      <c r="K110" s="3"/>
      <c r="L110" s="37" t="str" cm="1">
        <f t="array" aca="1" ref="L11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0" s="38" t="str" cm="1">
        <f t="array" aca="1" ref="M11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0" s="39" t="str" cm="1">
        <f t="array" aca="1" ref="N11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0" s="38" t="str" cm="1">
        <f t="array" aca="1" ref="O11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1" spans="5:15" ht="14.25" customHeight="1">
      <c r="E111" s="2"/>
      <c r="F111" s="3"/>
      <c r="G111" s="3"/>
      <c r="H111" s="3"/>
      <c r="I111" s="36">
        <v>110</v>
      </c>
      <c r="J111" s="6"/>
      <c r="K111" s="3"/>
      <c r="L111" s="37" t="str" cm="1">
        <f t="array" aca="1" ref="L11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1" s="38" t="str" cm="1">
        <f t="array" aca="1" ref="M11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1" s="39" t="str" cm="1">
        <f t="array" aca="1" ref="N11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1" s="38" t="str" cm="1">
        <f t="array" aca="1" ref="O11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2" spans="5:15" ht="14.25" customHeight="1">
      <c r="E112" s="2"/>
      <c r="F112" s="3"/>
      <c r="G112" s="3"/>
      <c r="H112" s="3"/>
      <c r="I112" s="36">
        <v>111</v>
      </c>
      <c r="J112" s="6"/>
      <c r="K112" s="3"/>
      <c r="L112" s="37" t="str" cm="1">
        <f t="array" aca="1" ref="L11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2" s="38" t="str" cm="1">
        <f t="array" aca="1" ref="M11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2" s="39" t="str" cm="1">
        <f t="array" aca="1" ref="N11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2" s="38" t="str" cm="1">
        <f t="array" aca="1" ref="O11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3" spans="5:15" ht="14.25" customHeight="1">
      <c r="E113" s="2"/>
      <c r="F113" s="3"/>
      <c r="G113" s="3"/>
      <c r="H113" s="3"/>
      <c r="I113" s="36">
        <v>112</v>
      </c>
      <c r="J113" s="6"/>
      <c r="K113" s="3"/>
      <c r="L113" s="37" t="str" cm="1">
        <f t="array" aca="1" ref="L11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3" s="38" t="str" cm="1">
        <f t="array" aca="1" ref="M11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3" s="39" t="str" cm="1">
        <f t="array" aca="1" ref="N11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3" s="38" t="str" cm="1">
        <f t="array" aca="1" ref="O11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4" spans="5:15" ht="14.25" customHeight="1">
      <c r="E114" s="2"/>
      <c r="F114" s="3"/>
      <c r="G114" s="3"/>
      <c r="H114" s="3"/>
      <c r="I114" s="36">
        <v>113</v>
      </c>
      <c r="J114" s="6"/>
      <c r="K114" s="3"/>
      <c r="L114" s="37" t="str" cm="1">
        <f t="array" aca="1" ref="L11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4" s="38" t="str" cm="1">
        <f t="array" aca="1" ref="M11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4" s="39" t="str" cm="1">
        <f t="array" aca="1" ref="N11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4" s="38" t="str" cm="1">
        <f t="array" aca="1" ref="O11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5" spans="5:15" ht="14.25" customHeight="1">
      <c r="E115" s="2"/>
      <c r="F115" s="3"/>
      <c r="G115" s="3"/>
      <c r="H115" s="3"/>
      <c r="I115" s="36">
        <v>114</v>
      </c>
      <c r="J115" s="6"/>
      <c r="K115" s="3"/>
      <c r="L115" s="37" t="str" cm="1">
        <f t="array" aca="1" ref="L11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5" s="38" t="str" cm="1">
        <f t="array" aca="1" ref="M11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5" s="39" t="str" cm="1">
        <f t="array" aca="1" ref="N11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5" s="38" t="str" cm="1">
        <f t="array" aca="1" ref="O11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6" spans="5:15" ht="14.25" customHeight="1">
      <c r="E116" s="2"/>
      <c r="F116" s="3"/>
      <c r="G116" s="3"/>
      <c r="H116" s="3"/>
      <c r="I116" s="36">
        <v>115</v>
      </c>
      <c r="J116" s="6"/>
      <c r="K116" s="3"/>
      <c r="L116" s="37" t="str" cm="1">
        <f t="array" aca="1" ref="L11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6" s="38" t="str" cm="1">
        <f t="array" aca="1" ref="M11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6" s="39" t="str" cm="1">
        <f t="array" aca="1" ref="N11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6" s="38" t="str" cm="1">
        <f t="array" aca="1" ref="O11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7" spans="5:15" ht="14.25" customHeight="1">
      <c r="E117" s="2"/>
      <c r="F117" s="3"/>
      <c r="G117" s="3"/>
      <c r="H117" s="3"/>
      <c r="I117" s="36">
        <v>116</v>
      </c>
      <c r="J117" s="6"/>
      <c r="K117" s="3"/>
      <c r="L117" s="37" t="str" cm="1">
        <f t="array" aca="1" ref="L11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7" s="38" t="str" cm="1">
        <f t="array" aca="1" ref="M11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7" s="39" t="str" cm="1">
        <f t="array" aca="1" ref="N11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7" s="38" t="str" cm="1">
        <f t="array" aca="1" ref="O11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8" spans="5:15" ht="14.25" customHeight="1">
      <c r="E118" s="2"/>
      <c r="F118" s="3"/>
      <c r="G118" s="3"/>
      <c r="H118" s="3"/>
      <c r="I118" s="36">
        <v>117</v>
      </c>
      <c r="J118" s="6"/>
      <c r="K118" s="3"/>
      <c r="L118" s="37" t="str" cm="1">
        <f t="array" aca="1" ref="L11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8" s="38" t="str" cm="1">
        <f t="array" aca="1" ref="M11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8" s="39" t="str" cm="1">
        <f t="array" aca="1" ref="N11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8" s="38" t="str" cm="1">
        <f t="array" aca="1" ref="O11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19" spans="5:15" ht="14.25" customHeight="1">
      <c r="E119" s="2"/>
      <c r="F119" s="3"/>
      <c r="G119" s="3"/>
      <c r="H119" s="3"/>
      <c r="I119" s="36">
        <v>118</v>
      </c>
      <c r="J119" s="6"/>
      <c r="K119" s="3"/>
      <c r="L119" s="37" t="str" cm="1">
        <f t="array" aca="1" ref="L11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19" s="38" t="str" cm="1">
        <f t="array" aca="1" ref="M11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19" s="39" t="str" cm="1">
        <f t="array" aca="1" ref="N11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19" s="38" t="str" cm="1">
        <f t="array" aca="1" ref="O11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0" spans="5:15" ht="14.25" customHeight="1">
      <c r="E120" s="2"/>
      <c r="F120" s="3"/>
      <c r="G120" s="3"/>
      <c r="H120" s="3"/>
      <c r="I120" s="36">
        <v>119</v>
      </c>
      <c r="J120" s="6"/>
      <c r="K120" s="3"/>
      <c r="L120" s="37" t="str" cm="1">
        <f t="array" aca="1" ref="L12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0" s="38" t="str" cm="1">
        <f t="array" aca="1" ref="M12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0" s="39" t="str" cm="1">
        <f t="array" aca="1" ref="N12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0" s="38" t="str" cm="1">
        <f t="array" aca="1" ref="O12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1" spans="5:15" ht="14.25" customHeight="1">
      <c r="E121" s="2"/>
      <c r="F121" s="3"/>
      <c r="G121" s="3"/>
      <c r="H121" s="3"/>
      <c r="I121" s="36">
        <v>120</v>
      </c>
      <c r="J121" s="6"/>
      <c r="K121" s="3"/>
      <c r="L121" s="37" t="str" cm="1">
        <f t="array" aca="1" ref="L12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1" s="38" t="str" cm="1">
        <f t="array" aca="1" ref="M12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1" s="39" t="str" cm="1">
        <f t="array" aca="1" ref="N12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1" s="38" t="str" cm="1">
        <f t="array" aca="1" ref="O12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2" spans="5:15" ht="14.25" customHeight="1">
      <c r="E122" s="2"/>
      <c r="F122" s="3"/>
      <c r="G122" s="3"/>
      <c r="H122" s="3"/>
      <c r="I122" s="36">
        <v>121</v>
      </c>
      <c r="J122" s="6"/>
      <c r="K122" s="3"/>
      <c r="L122" s="37" t="str" cm="1">
        <f t="array" aca="1" ref="L12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2" s="38" t="str" cm="1">
        <f t="array" aca="1" ref="M12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2" s="39" t="str" cm="1">
        <f t="array" aca="1" ref="N12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2" s="38" t="str" cm="1">
        <f t="array" aca="1" ref="O12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3" spans="5:15" ht="14.25" customHeight="1">
      <c r="E123" s="2"/>
      <c r="F123" s="3"/>
      <c r="G123" s="3"/>
      <c r="H123" s="3"/>
      <c r="I123" s="36">
        <v>122</v>
      </c>
      <c r="J123" s="6"/>
      <c r="K123" s="3"/>
      <c r="L123" s="37" t="str" cm="1">
        <f t="array" aca="1" ref="L12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3" s="38" t="str" cm="1">
        <f t="array" aca="1" ref="M12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3" s="39" t="str" cm="1">
        <f t="array" aca="1" ref="N12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3" s="38" t="str" cm="1">
        <f t="array" aca="1" ref="O12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4" spans="5:15" ht="14.25" customHeight="1">
      <c r="E124" s="2"/>
      <c r="F124" s="3"/>
      <c r="G124" s="3"/>
      <c r="H124" s="3"/>
      <c r="I124" s="36">
        <v>123</v>
      </c>
      <c r="J124" s="6"/>
      <c r="K124" s="3"/>
      <c r="L124" s="37" t="str" cm="1">
        <f t="array" aca="1" ref="L12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4" s="38" t="str" cm="1">
        <f t="array" aca="1" ref="M12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4" s="39" t="str" cm="1">
        <f t="array" aca="1" ref="N12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4" s="38" t="str" cm="1">
        <f t="array" aca="1" ref="O12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5" spans="5:15" ht="14.25" customHeight="1">
      <c r="E125" s="2"/>
      <c r="F125" s="3"/>
      <c r="G125" s="3"/>
      <c r="H125" s="3"/>
      <c r="I125" s="36">
        <v>124</v>
      </c>
      <c r="J125" s="6"/>
      <c r="K125" s="3"/>
      <c r="L125" s="37" t="str" cm="1">
        <f t="array" aca="1" ref="L12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5" s="38" t="str" cm="1">
        <f t="array" aca="1" ref="M12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5" s="39" t="str" cm="1">
        <f t="array" aca="1" ref="N12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5" s="38" t="str" cm="1">
        <f t="array" aca="1" ref="O12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6" spans="5:15" ht="14.25" customHeight="1">
      <c r="E126" s="2"/>
      <c r="F126" s="3"/>
      <c r="G126" s="3"/>
      <c r="H126" s="3"/>
      <c r="I126" s="36">
        <v>125</v>
      </c>
      <c r="J126" s="6"/>
      <c r="K126" s="3"/>
      <c r="L126" s="37" t="str" cm="1">
        <f t="array" aca="1" ref="L12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6" s="38" t="str" cm="1">
        <f t="array" aca="1" ref="M12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6" s="39" t="str" cm="1">
        <f t="array" aca="1" ref="N12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6" s="38" t="str" cm="1">
        <f t="array" aca="1" ref="O12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7" spans="5:15" ht="14.25" customHeight="1">
      <c r="E127" s="2"/>
      <c r="F127" s="3"/>
      <c r="G127" s="3"/>
      <c r="H127" s="3"/>
      <c r="I127" s="36">
        <v>126</v>
      </c>
      <c r="J127" s="6"/>
      <c r="K127" s="3"/>
      <c r="L127" s="37" t="str" cm="1">
        <f t="array" aca="1" ref="L12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7" s="38" t="str" cm="1">
        <f t="array" aca="1" ref="M12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7" s="39" t="str" cm="1">
        <f t="array" aca="1" ref="N12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7" s="38" t="str" cm="1">
        <f t="array" aca="1" ref="O12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8" spans="5:15" ht="14.25" customHeight="1">
      <c r="E128" s="2"/>
      <c r="F128" s="3"/>
      <c r="G128" s="3"/>
      <c r="H128" s="3"/>
      <c r="I128" s="36">
        <v>127</v>
      </c>
      <c r="J128" s="6"/>
      <c r="K128" s="3"/>
      <c r="L128" s="37" t="str" cm="1">
        <f t="array" aca="1" ref="L12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8" s="38" t="str" cm="1">
        <f t="array" aca="1" ref="M12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8" s="39" t="str" cm="1">
        <f t="array" aca="1" ref="N12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8" s="38" t="str" cm="1">
        <f t="array" aca="1" ref="O12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29" spans="5:15" ht="14.25" customHeight="1">
      <c r="E129" s="2"/>
      <c r="F129" s="3"/>
      <c r="G129" s="3"/>
      <c r="H129" s="3"/>
      <c r="I129" s="36">
        <v>128</v>
      </c>
      <c r="J129" s="6"/>
      <c r="K129" s="3"/>
      <c r="L129" s="37" t="str" cm="1">
        <f t="array" aca="1" ref="L12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29" s="38" t="str" cm="1">
        <f t="array" aca="1" ref="M12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29" s="39" t="str" cm="1">
        <f t="array" aca="1" ref="N12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29" s="38" t="str" cm="1">
        <f t="array" aca="1" ref="O12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0" spans="5:15" ht="14.25" customHeight="1">
      <c r="E130" s="2"/>
      <c r="F130" s="3"/>
      <c r="G130" s="3"/>
      <c r="H130" s="3"/>
      <c r="I130" s="36">
        <v>129</v>
      </c>
      <c r="J130" s="6"/>
      <c r="K130" s="3"/>
      <c r="L130" s="37" t="str" cm="1">
        <f t="array" aca="1" ref="L13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0" s="38" t="str" cm="1">
        <f t="array" aca="1" ref="M13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0" s="39" t="str" cm="1">
        <f t="array" aca="1" ref="N13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0" s="38" t="str" cm="1">
        <f t="array" aca="1" ref="O13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1" spans="5:15" ht="14.25" customHeight="1">
      <c r="E131" s="2"/>
      <c r="F131" s="3"/>
      <c r="G131" s="3"/>
      <c r="H131" s="3"/>
      <c r="I131" s="36">
        <v>130</v>
      </c>
      <c r="J131" s="6"/>
      <c r="K131" s="3"/>
      <c r="L131" s="37" t="str" cm="1">
        <f t="array" aca="1" ref="L13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1" s="38" t="str" cm="1">
        <f t="array" aca="1" ref="M13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1" s="39" t="str" cm="1">
        <f t="array" aca="1" ref="N13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1" s="38" t="str" cm="1">
        <f t="array" aca="1" ref="O13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2" spans="5:15" ht="14.25" customHeight="1">
      <c r="E132" s="2"/>
      <c r="F132" s="3"/>
      <c r="G132" s="3"/>
      <c r="H132" s="3"/>
      <c r="I132" s="36">
        <v>131</v>
      </c>
      <c r="J132" s="6"/>
      <c r="K132" s="3"/>
      <c r="L132" s="37" t="str" cm="1">
        <f t="array" aca="1" ref="L13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2" s="38" t="str" cm="1">
        <f t="array" aca="1" ref="M13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2" s="39" t="str" cm="1">
        <f t="array" aca="1" ref="N13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2" s="38" t="str" cm="1">
        <f t="array" aca="1" ref="O13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3" spans="5:15" ht="14.25" customHeight="1">
      <c r="E133" s="2"/>
      <c r="F133" s="3"/>
      <c r="G133" s="3"/>
      <c r="H133" s="3"/>
      <c r="I133" s="36">
        <v>132</v>
      </c>
      <c r="J133" s="6"/>
      <c r="K133" s="3"/>
      <c r="L133" s="37" t="str" cm="1">
        <f t="array" aca="1" ref="L13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3" s="38" t="str" cm="1">
        <f t="array" aca="1" ref="M13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3" s="39" t="str" cm="1">
        <f t="array" aca="1" ref="N13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3" s="38" t="str" cm="1">
        <f t="array" aca="1" ref="O13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4" spans="5:15" ht="14.25" customHeight="1">
      <c r="E134" s="2"/>
      <c r="F134" s="3"/>
      <c r="G134" s="3"/>
      <c r="H134" s="3"/>
      <c r="I134" s="36">
        <v>133</v>
      </c>
      <c r="J134" s="6"/>
      <c r="K134" s="3"/>
      <c r="L134" s="37" t="str" cm="1">
        <f t="array" aca="1" ref="L13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4" s="38" t="str" cm="1">
        <f t="array" aca="1" ref="M13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4" s="39" t="str" cm="1">
        <f t="array" aca="1" ref="N13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4" s="38" t="str" cm="1">
        <f t="array" aca="1" ref="O13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5" spans="5:15" ht="14.25" customHeight="1">
      <c r="E135" s="2"/>
      <c r="F135" s="3"/>
      <c r="G135" s="3"/>
      <c r="H135" s="3"/>
      <c r="I135" s="36">
        <v>134</v>
      </c>
      <c r="J135" s="6"/>
      <c r="K135" s="3"/>
      <c r="L135" s="37" t="str" cm="1">
        <f t="array" aca="1" ref="L13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5" s="38" t="str" cm="1">
        <f t="array" aca="1" ref="M13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5" s="39" t="str" cm="1">
        <f t="array" aca="1" ref="N13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5" s="38" t="str" cm="1">
        <f t="array" aca="1" ref="O13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6" spans="5:15" ht="14.25" customHeight="1">
      <c r="E136" s="2"/>
      <c r="F136" s="3"/>
      <c r="G136" s="3"/>
      <c r="H136" s="3"/>
      <c r="I136" s="36">
        <v>135</v>
      </c>
      <c r="J136" s="6"/>
      <c r="K136" s="3"/>
      <c r="L136" s="37" t="str" cm="1">
        <f t="array" aca="1" ref="L13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6" s="38" t="str" cm="1">
        <f t="array" aca="1" ref="M13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6" s="39" t="str" cm="1">
        <f t="array" aca="1" ref="N13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6" s="38" t="str" cm="1">
        <f t="array" aca="1" ref="O13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7" spans="5:15" ht="14.25" customHeight="1">
      <c r="E137" s="2"/>
      <c r="F137" s="3"/>
      <c r="G137" s="3"/>
      <c r="H137" s="3"/>
      <c r="I137" s="36">
        <v>136</v>
      </c>
      <c r="J137" s="6"/>
      <c r="K137" s="3"/>
      <c r="L137" s="37" t="str" cm="1">
        <f t="array" aca="1" ref="L13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7" s="38" t="str" cm="1">
        <f t="array" aca="1" ref="M13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7" s="39" t="str" cm="1">
        <f t="array" aca="1" ref="N13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7" s="38" t="str" cm="1">
        <f t="array" aca="1" ref="O13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8" spans="5:15" ht="14.25" customHeight="1">
      <c r="E138" s="2"/>
      <c r="F138" s="3"/>
      <c r="G138" s="3"/>
      <c r="H138" s="3"/>
      <c r="I138" s="36">
        <v>137</v>
      </c>
      <c r="J138" s="6"/>
      <c r="K138" s="3"/>
      <c r="L138" s="37" t="str" cm="1">
        <f t="array" aca="1" ref="L13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8" s="38" t="str" cm="1">
        <f t="array" aca="1" ref="M13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8" s="39" t="str" cm="1">
        <f t="array" aca="1" ref="N13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8" s="38" t="str" cm="1">
        <f t="array" aca="1" ref="O13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39" spans="5:15" ht="14.25" customHeight="1">
      <c r="E139" s="2"/>
      <c r="F139" s="3"/>
      <c r="G139" s="3"/>
      <c r="H139" s="3"/>
      <c r="I139" s="36">
        <v>138</v>
      </c>
      <c r="J139" s="6"/>
      <c r="K139" s="3"/>
      <c r="L139" s="37" t="str" cm="1">
        <f t="array" aca="1" ref="L13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39" s="38" t="str" cm="1">
        <f t="array" aca="1" ref="M13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39" s="39" t="str" cm="1">
        <f t="array" aca="1" ref="N13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39" s="38" t="str" cm="1">
        <f t="array" aca="1" ref="O13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0" spans="5:15" ht="14.25" customHeight="1">
      <c r="E140" s="2"/>
      <c r="F140" s="3"/>
      <c r="G140" s="3"/>
      <c r="H140" s="3"/>
      <c r="I140" s="36">
        <v>139</v>
      </c>
      <c r="J140" s="6"/>
      <c r="K140" s="3"/>
      <c r="L140" s="37" t="str" cm="1">
        <f t="array" aca="1" ref="L14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0" s="38" t="str" cm="1">
        <f t="array" aca="1" ref="M14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0" s="39" t="str" cm="1">
        <f t="array" aca="1" ref="N14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0" s="38" t="str" cm="1">
        <f t="array" aca="1" ref="O14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1" spans="5:15" ht="14.25" customHeight="1">
      <c r="E141" s="2"/>
      <c r="F141" s="3"/>
      <c r="G141" s="3"/>
      <c r="H141" s="3"/>
      <c r="I141" s="36">
        <v>140</v>
      </c>
      <c r="J141" s="6"/>
      <c r="K141" s="3"/>
      <c r="L141" s="37" t="str" cm="1">
        <f t="array" aca="1" ref="L14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1" s="38" t="str" cm="1">
        <f t="array" aca="1" ref="M14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1" s="39" t="str" cm="1">
        <f t="array" aca="1" ref="N14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1" s="38" t="str" cm="1">
        <f t="array" aca="1" ref="O14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2" spans="5:15" ht="14.25" customHeight="1">
      <c r="E142" s="2"/>
      <c r="F142" s="3"/>
      <c r="G142" s="3"/>
      <c r="H142" s="3"/>
      <c r="I142" s="36">
        <v>141</v>
      </c>
      <c r="J142" s="6"/>
      <c r="K142" s="3"/>
      <c r="L142" s="37" t="str" cm="1">
        <f t="array" aca="1" ref="L14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2" s="38" t="str" cm="1">
        <f t="array" aca="1" ref="M14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2" s="39" t="str" cm="1">
        <f t="array" aca="1" ref="N14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2" s="38" t="str" cm="1">
        <f t="array" aca="1" ref="O14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3" spans="5:15" ht="14.25" customHeight="1">
      <c r="E143" s="2"/>
      <c r="F143" s="3"/>
      <c r="G143" s="3"/>
      <c r="H143" s="3"/>
      <c r="I143" s="36">
        <v>142</v>
      </c>
      <c r="J143" s="6"/>
      <c r="K143" s="3"/>
      <c r="L143" s="37" t="str" cm="1">
        <f t="array" aca="1" ref="L14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3" s="38" t="str" cm="1">
        <f t="array" aca="1" ref="M14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3" s="39" t="str" cm="1">
        <f t="array" aca="1" ref="N14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3" s="38" t="str" cm="1">
        <f t="array" aca="1" ref="O14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4" spans="5:15" ht="14.25" customHeight="1">
      <c r="E144" s="2"/>
      <c r="F144" s="3"/>
      <c r="G144" s="3"/>
      <c r="H144" s="3"/>
      <c r="I144" s="36">
        <v>143</v>
      </c>
      <c r="J144" s="6"/>
      <c r="K144" s="3"/>
      <c r="L144" s="37" t="str" cm="1">
        <f t="array" aca="1" ref="L14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4" s="38" t="str" cm="1">
        <f t="array" aca="1" ref="M14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4" s="39" t="str" cm="1">
        <f t="array" aca="1" ref="N14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4" s="38" t="str" cm="1">
        <f t="array" aca="1" ref="O14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5" spans="5:15" ht="14.25" customHeight="1">
      <c r="E145" s="2"/>
      <c r="F145" s="3"/>
      <c r="G145" s="3"/>
      <c r="H145" s="3"/>
      <c r="I145" s="36">
        <v>144</v>
      </c>
      <c r="J145" s="6"/>
      <c r="K145" s="3"/>
      <c r="L145" s="37" t="str" cm="1">
        <f t="array" aca="1" ref="L14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5" s="38" t="str" cm="1">
        <f t="array" aca="1" ref="M14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5" s="39" t="str" cm="1">
        <f t="array" aca="1" ref="N14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5" s="38" t="str" cm="1">
        <f t="array" aca="1" ref="O14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6" spans="5:15" ht="14.25" customHeight="1">
      <c r="E146" s="2"/>
      <c r="F146" s="3"/>
      <c r="G146" s="3"/>
      <c r="H146" s="3"/>
      <c r="I146" s="36">
        <v>145</v>
      </c>
      <c r="J146" s="6"/>
      <c r="K146" s="3"/>
      <c r="L146" s="37" t="str" cm="1">
        <f t="array" aca="1" ref="L14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6" s="38" t="str" cm="1">
        <f t="array" aca="1" ref="M14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6" s="39" t="str" cm="1">
        <f t="array" aca="1" ref="N14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6" s="38" t="str" cm="1">
        <f t="array" aca="1" ref="O14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7" spans="5:15" ht="14.25" customHeight="1">
      <c r="E147" s="2"/>
      <c r="F147" s="3"/>
      <c r="G147" s="3"/>
      <c r="H147" s="3"/>
      <c r="I147" s="36">
        <v>146</v>
      </c>
      <c r="J147" s="6"/>
      <c r="K147" s="3"/>
      <c r="L147" s="37" t="str" cm="1">
        <f t="array" aca="1" ref="L14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7" s="38" t="str" cm="1">
        <f t="array" aca="1" ref="M14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7" s="39" t="str" cm="1">
        <f t="array" aca="1" ref="N14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7" s="38" t="str" cm="1">
        <f t="array" aca="1" ref="O14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8" spans="5:15" ht="14.25" customHeight="1">
      <c r="E148" s="2"/>
      <c r="F148" s="3"/>
      <c r="G148" s="3"/>
      <c r="H148" s="3"/>
      <c r="I148" s="36">
        <v>147</v>
      </c>
      <c r="J148" s="6"/>
      <c r="K148" s="3"/>
      <c r="L148" s="37" t="str" cm="1">
        <f t="array" aca="1" ref="L14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8" s="38" t="str" cm="1">
        <f t="array" aca="1" ref="M14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8" s="39" t="str" cm="1">
        <f t="array" aca="1" ref="N14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8" s="38" t="str" cm="1">
        <f t="array" aca="1" ref="O14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49" spans="5:15" ht="14.25" customHeight="1">
      <c r="E149" s="2"/>
      <c r="F149" s="3"/>
      <c r="G149" s="3"/>
      <c r="H149" s="3"/>
      <c r="I149" s="36">
        <v>148</v>
      </c>
      <c r="J149" s="6"/>
      <c r="K149" s="3"/>
      <c r="L149" s="37" t="str" cm="1">
        <f t="array" aca="1" ref="L14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49" s="38" t="str" cm="1">
        <f t="array" aca="1" ref="M14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49" s="39" t="str" cm="1">
        <f t="array" aca="1" ref="N14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49" s="38" t="str" cm="1">
        <f t="array" aca="1" ref="O14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0" spans="5:15" ht="14.25" customHeight="1">
      <c r="E150" s="2"/>
      <c r="F150" s="3"/>
      <c r="G150" s="3"/>
      <c r="H150" s="3"/>
      <c r="I150" s="36">
        <v>149</v>
      </c>
      <c r="J150" s="6"/>
      <c r="K150" s="3"/>
      <c r="L150" s="37" t="str" cm="1">
        <f t="array" aca="1" ref="L15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0" s="38" t="str" cm="1">
        <f t="array" aca="1" ref="M15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0" s="39" t="str" cm="1">
        <f t="array" aca="1" ref="N15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0" s="38" t="str" cm="1">
        <f t="array" aca="1" ref="O15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1" spans="5:15" ht="14.25" customHeight="1">
      <c r="E151" s="2"/>
      <c r="F151" s="3"/>
      <c r="G151" s="3"/>
      <c r="H151" s="3"/>
      <c r="I151" s="36">
        <v>150</v>
      </c>
      <c r="J151" s="6"/>
      <c r="K151" s="3"/>
      <c r="L151" s="37" t="str" cm="1">
        <f t="array" aca="1" ref="L15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1" s="38" t="str" cm="1">
        <f t="array" aca="1" ref="M15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1" s="39" t="str" cm="1">
        <f t="array" aca="1" ref="N15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1" s="38" t="str" cm="1">
        <f t="array" aca="1" ref="O15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2" spans="5:15" ht="14.25" customHeight="1">
      <c r="E152" s="2"/>
      <c r="F152" s="3"/>
      <c r="G152" s="3"/>
      <c r="H152" s="3"/>
      <c r="I152" s="36">
        <v>151</v>
      </c>
      <c r="J152" s="6"/>
      <c r="K152" s="3"/>
      <c r="L152" s="37" t="str" cm="1">
        <f t="array" aca="1" ref="L15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2" s="38" t="str" cm="1">
        <f t="array" aca="1" ref="M15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2" s="39" t="str" cm="1">
        <f t="array" aca="1" ref="N15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2" s="38" t="str" cm="1">
        <f t="array" aca="1" ref="O15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3" spans="5:15" ht="14.25" customHeight="1">
      <c r="E153" s="2"/>
      <c r="F153" s="3"/>
      <c r="G153" s="3"/>
      <c r="H153" s="3"/>
      <c r="I153" s="36">
        <v>152</v>
      </c>
      <c r="J153" s="6"/>
      <c r="K153" s="3"/>
      <c r="L153" s="37" t="str" cm="1">
        <f t="array" aca="1" ref="L15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3" s="38" t="str" cm="1">
        <f t="array" aca="1" ref="M15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3" s="39" t="str" cm="1">
        <f t="array" aca="1" ref="N15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3" s="38" t="str" cm="1">
        <f t="array" aca="1" ref="O15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4" spans="5:15" ht="14.25" customHeight="1">
      <c r="E154" s="2"/>
      <c r="F154" s="3"/>
      <c r="G154" s="3"/>
      <c r="H154" s="3"/>
      <c r="I154" s="36">
        <v>153</v>
      </c>
      <c r="J154" s="6"/>
      <c r="K154" s="3"/>
      <c r="L154" s="37" t="str" cm="1">
        <f t="array" aca="1" ref="L15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4" s="38" t="str" cm="1">
        <f t="array" aca="1" ref="M15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4" s="39" t="str" cm="1">
        <f t="array" aca="1" ref="N15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4" s="38" t="str" cm="1">
        <f t="array" aca="1" ref="O15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5" spans="5:15" ht="14.25" customHeight="1">
      <c r="E155" s="2"/>
      <c r="F155" s="3"/>
      <c r="G155" s="3"/>
      <c r="H155" s="3"/>
      <c r="I155" s="36">
        <v>154</v>
      </c>
      <c r="J155" s="6"/>
      <c r="K155" s="3"/>
      <c r="L155" s="37" t="str" cm="1">
        <f t="array" aca="1" ref="L15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5" s="38" t="str" cm="1">
        <f t="array" aca="1" ref="M15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5" s="39" t="str" cm="1">
        <f t="array" aca="1" ref="N15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5" s="38" t="str" cm="1">
        <f t="array" aca="1" ref="O15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6" spans="5:15" ht="14.25" customHeight="1">
      <c r="E156" s="2"/>
      <c r="F156" s="3"/>
      <c r="G156" s="3"/>
      <c r="H156" s="3"/>
      <c r="I156" s="36">
        <v>155</v>
      </c>
      <c r="J156" s="6"/>
      <c r="K156" s="3"/>
      <c r="L156" s="37" t="str" cm="1">
        <f t="array" aca="1" ref="L15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6" s="38" t="str" cm="1">
        <f t="array" aca="1" ref="M15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6" s="39" t="str" cm="1">
        <f t="array" aca="1" ref="N15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6" s="38" t="str" cm="1">
        <f t="array" aca="1" ref="O15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7" spans="5:15" ht="14.25" customHeight="1">
      <c r="E157" s="2"/>
      <c r="F157" s="3"/>
      <c r="G157" s="3"/>
      <c r="H157" s="3"/>
      <c r="I157" s="36">
        <v>156</v>
      </c>
      <c r="J157" s="6"/>
      <c r="K157" s="3"/>
      <c r="L157" s="37" t="str" cm="1">
        <f t="array" aca="1" ref="L15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7" s="38" t="str" cm="1">
        <f t="array" aca="1" ref="M15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7" s="39" t="str" cm="1">
        <f t="array" aca="1" ref="N15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7" s="38" t="str" cm="1">
        <f t="array" aca="1" ref="O15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8" spans="5:15" ht="14.25" customHeight="1">
      <c r="E158" s="2"/>
      <c r="F158" s="3"/>
      <c r="G158" s="3"/>
      <c r="H158" s="3"/>
      <c r="I158" s="36">
        <v>157</v>
      </c>
      <c r="J158" s="6"/>
      <c r="K158" s="3"/>
      <c r="L158" s="37" t="str" cm="1">
        <f t="array" aca="1" ref="L15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8" s="38" t="str" cm="1">
        <f t="array" aca="1" ref="M15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8" s="39" t="str" cm="1">
        <f t="array" aca="1" ref="N15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8" s="38" t="str" cm="1">
        <f t="array" aca="1" ref="O15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59" spans="5:15" ht="14.25" customHeight="1">
      <c r="E159" s="2"/>
      <c r="F159" s="3"/>
      <c r="G159" s="3"/>
      <c r="H159" s="3"/>
      <c r="I159" s="36">
        <v>158</v>
      </c>
      <c r="J159" s="6"/>
      <c r="K159" s="3"/>
      <c r="L159" s="37" t="str" cm="1">
        <f t="array" aca="1" ref="L15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59" s="38" t="str" cm="1">
        <f t="array" aca="1" ref="M15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59" s="39" t="str" cm="1">
        <f t="array" aca="1" ref="N15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59" s="38" t="str" cm="1">
        <f t="array" aca="1" ref="O15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0" spans="5:15" ht="14.25" customHeight="1">
      <c r="E160" s="2"/>
      <c r="F160" s="3"/>
      <c r="G160" s="3"/>
      <c r="H160" s="3"/>
      <c r="I160" s="36">
        <v>159</v>
      </c>
      <c r="J160" s="6"/>
      <c r="K160" s="3"/>
      <c r="L160" s="37" t="str" cm="1">
        <f t="array" aca="1" ref="L16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0" s="38" t="str" cm="1">
        <f t="array" aca="1" ref="M16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0" s="39" t="str" cm="1">
        <f t="array" aca="1" ref="N16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0" s="38" t="str" cm="1">
        <f t="array" aca="1" ref="O16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1" spans="5:15" ht="14.25" customHeight="1">
      <c r="E161" s="2"/>
      <c r="F161" s="3"/>
      <c r="G161" s="3"/>
      <c r="H161" s="3"/>
      <c r="I161" s="36">
        <v>160</v>
      </c>
      <c r="J161" s="6"/>
      <c r="K161" s="3"/>
      <c r="L161" s="37" t="str" cm="1">
        <f t="array" aca="1" ref="L16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1" s="38" t="str" cm="1">
        <f t="array" aca="1" ref="M16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1" s="39" t="str" cm="1">
        <f t="array" aca="1" ref="N16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1" s="38" t="str" cm="1">
        <f t="array" aca="1" ref="O16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2" spans="5:15" ht="14.25" customHeight="1">
      <c r="E162" s="2"/>
      <c r="F162" s="3"/>
      <c r="G162" s="3"/>
      <c r="H162" s="3"/>
      <c r="I162" s="36">
        <v>161</v>
      </c>
      <c r="J162" s="6"/>
      <c r="K162" s="3"/>
      <c r="L162" s="37" t="str" cm="1">
        <f t="array" aca="1" ref="L16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2" s="38" t="str" cm="1">
        <f t="array" aca="1" ref="M16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2" s="39" t="str" cm="1">
        <f t="array" aca="1" ref="N16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2" s="38" t="str" cm="1">
        <f t="array" aca="1" ref="O16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3" spans="5:15" ht="14.25" customHeight="1">
      <c r="E163" s="2"/>
      <c r="F163" s="3"/>
      <c r="G163" s="3"/>
      <c r="H163" s="3"/>
      <c r="I163" s="36">
        <v>162</v>
      </c>
      <c r="J163" s="6"/>
      <c r="K163" s="3"/>
      <c r="L163" s="37" t="str" cm="1">
        <f t="array" aca="1" ref="L16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3" s="38" t="str" cm="1">
        <f t="array" aca="1" ref="M16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3" s="39" t="str" cm="1">
        <f t="array" aca="1" ref="N16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3" s="38" t="str" cm="1">
        <f t="array" aca="1" ref="O16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4" spans="5:15" ht="14.25" customHeight="1">
      <c r="E164" s="2"/>
      <c r="F164" s="3"/>
      <c r="G164" s="3"/>
      <c r="H164" s="3"/>
      <c r="I164" s="36">
        <v>163</v>
      </c>
      <c r="J164" s="6"/>
      <c r="K164" s="3"/>
      <c r="L164" s="37" t="str" cm="1">
        <f t="array" aca="1" ref="L16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4" s="38" t="str" cm="1">
        <f t="array" aca="1" ref="M16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4" s="39" t="str" cm="1">
        <f t="array" aca="1" ref="N16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4" s="38" t="str" cm="1">
        <f t="array" aca="1" ref="O16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5" spans="5:15" ht="14.25" customHeight="1">
      <c r="E165" s="2"/>
      <c r="F165" s="3"/>
      <c r="G165" s="3"/>
      <c r="H165" s="3"/>
      <c r="I165" s="36">
        <v>164</v>
      </c>
      <c r="J165" s="6"/>
      <c r="K165" s="3"/>
      <c r="L165" s="37" t="str" cm="1">
        <f t="array" aca="1" ref="L16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5" s="38" t="str" cm="1">
        <f t="array" aca="1" ref="M16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5" s="39" t="str" cm="1">
        <f t="array" aca="1" ref="N16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5" s="38" t="str" cm="1">
        <f t="array" aca="1" ref="O16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6" spans="5:15" ht="14.25" customHeight="1">
      <c r="E166" s="2"/>
      <c r="F166" s="3"/>
      <c r="G166" s="3"/>
      <c r="H166" s="3"/>
      <c r="I166" s="36">
        <v>165</v>
      </c>
      <c r="J166" s="6"/>
      <c r="K166" s="3"/>
      <c r="L166" s="37" t="str" cm="1">
        <f t="array" aca="1" ref="L16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6" s="38" t="str" cm="1">
        <f t="array" aca="1" ref="M16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6" s="39" t="str" cm="1">
        <f t="array" aca="1" ref="N16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6" s="38" t="str" cm="1">
        <f t="array" aca="1" ref="O16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7" spans="5:15" ht="14.25" customHeight="1">
      <c r="E167" s="2"/>
      <c r="F167" s="3"/>
      <c r="G167" s="3"/>
      <c r="H167" s="3"/>
      <c r="I167" s="36">
        <v>166</v>
      </c>
      <c r="J167" s="6"/>
      <c r="K167" s="3"/>
      <c r="L167" s="37" t="str" cm="1">
        <f t="array" aca="1" ref="L16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7" s="38" t="str" cm="1">
        <f t="array" aca="1" ref="M16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7" s="39" t="str" cm="1">
        <f t="array" aca="1" ref="N16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7" s="38" t="str" cm="1">
        <f t="array" aca="1" ref="O16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8" spans="5:15" ht="14.25" customHeight="1">
      <c r="E168" s="2"/>
      <c r="F168" s="3"/>
      <c r="G168" s="3"/>
      <c r="H168" s="3"/>
      <c r="I168" s="36">
        <v>167</v>
      </c>
      <c r="J168" s="6"/>
      <c r="K168" s="3"/>
      <c r="L168" s="37" t="str" cm="1">
        <f t="array" aca="1" ref="L16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8" s="38" t="str" cm="1">
        <f t="array" aca="1" ref="M16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8" s="39" t="str" cm="1">
        <f t="array" aca="1" ref="N16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8" s="38" t="str" cm="1">
        <f t="array" aca="1" ref="O16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69" spans="5:15" ht="14.25" customHeight="1">
      <c r="E169" s="2"/>
      <c r="F169" s="3"/>
      <c r="G169" s="3"/>
      <c r="H169" s="3"/>
      <c r="I169" s="36">
        <v>168</v>
      </c>
      <c r="J169" s="6"/>
      <c r="K169" s="3"/>
      <c r="L169" s="37" t="str" cm="1">
        <f t="array" aca="1" ref="L16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69" s="38" t="str" cm="1">
        <f t="array" aca="1" ref="M16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69" s="39" t="str" cm="1">
        <f t="array" aca="1" ref="N16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69" s="38" t="str" cm="1">
        <f t="array" aca="1" ref="O16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0" spans="5:15" ht="14.25" customHeight="1">
      <c r="E170" s="2"/>
      <c r="F170" s="3"/>
      <c r="G170" s="3"/>
      <c r="H170" s="3"/>
      <c r="I170" s="36">
        <v>169</v>
      </c>
      <c r="J170" s="6"/>
      <c r="K170" s="3"/>
      <c r="L170" s="37" t="str" cm="1">
        <f t="array" aca="1" ref="L17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0" s="38" t="str" cm="1">
        <f t="array" aca="1" ref="M17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0" s="39" t="str" cm="1">
        <f t="array" aca="1" ref="N17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0" s="38" t="str" cm="1">
        <f t="array" aca="1" ref="O17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1" spans="5:15" ht="14.25" customHeight="1">
      <c r="E171" s="2"/>
      <c r="F171" s="3"/>
      <c r="G171" s="3"/>
      <c r="H171" s="3"/>
      <c r="I171" s="36">
        <v>170</v>
      </c>
      <c r="J171" s="6"/>
      <c r="K171" s="3"/>
      <c r="L171" s="37" t="str" cm="1">
        <f t="array" aca="1" ref="L17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1" s="38" t="str" cm="1">
        <f t="array" aca="1" ref="M17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1" s="39" t="str" cm="1">
        <f t="array" aca="1" ref="N17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1" s="38" t="str" cm="1">
        <f t="array" aca="1" ref="O17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2" spans="5:15" ht="14.25" customHeight="1">
      <c r="E172" s="2"/>
      <c r="F172" s="3"/>
      <c r="G172" s="3"/>
      <c r="H172" s="3"/>
      <c r="I172" s="36">
        <v>171</v>
      </c>
      <c r="J172" s="6"/>
      <c r="K172" s="3"/>
      <c r="L172" s="37" t="str" cm="1">
        <f t="array" aca="1" ref="L17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2" s="38" t="str" cm="1">
        <f t="array" aca="1" ref="M17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2" s="39" t="str" cm="1">
        <f t="array" aca="1" ref="N17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2" s="38" t="str" cm="1">
        <f t="array" aca="1" ref="O17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3" spans="5:15" ht="14.25" customHeight="1">
      <c r="E173" s="2"/>
      <c r="F173" s="3"/>
      <c r="G173" s="3"/>
      <c r="H173" s="3"/>
      <c r="I173" s="36">
        <v>172</v>
      </c>
      <c r="J173" s="6"/>
      <c r="K173" s="3"/>
      <c r="L173" s="37" t="str" cm="1">
        <f t="array" aca="1" ref="L17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3" s="38" t="str" cm="1">
        <f t="array" aca="1" ref="M17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3" s="39" t="str" cm="1">
        <f t="array" aca="1" ref="N17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3" s="38" t="str" cm="1">
        <f t="array" aca="1" ref="O17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4" spans="5:15" ht="14.25" customHeight="1">
      <c r="E174" s="2"/>
      <c r="F174" s="3"/>
      <c r="G174" s="3"/>
      <c r="H174" s="3"/>
      <c r="I174" s="36">
        <v>173</v>
      </c>
      <c r="J174" s="6"/>
      <c r="K174" s="3"/>
      <c r="L174" s="37" t="str" cm="1">
        <f t="array" aca="1" ref="L17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4" s="38" t="str" cm="1">
        <f t="array" aca="1" ref="M17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4" s="39" t="str" cm="1">
        <f t="array" aca="1" ref="N17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4" s="38" t="str" cm="1">
        <f t="array" aca="1" ref="O17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5" spans="5:15" ht="14.25" customHeight="1">
      <c r="E175" s="2"/>
      <c r="F175" s="3"/>
      <c r="G175" s="3"/>
      <c r="H175" s="3"/>
      <c r="I175" s="36">
        <v>174</v>
      </c>
      <c r="J175" s="6"/>
      <c r="K175" s="3"/>
      <c r="L175" s="37" t="str" cm="1">
        <f t="array" aca="1" ref="L17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5" s="38" t="str" cm="1">
        <f t="array" aca="1" ref="M17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5" s="39" t="str" cm="1">
        <f t="array" aca="1" ref="N17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5" s="38" t="str" cm="1">
        <f t="array" aca="1" ref="O17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6" spans="5:15" ht="14.25" customHeight="1">
      <c r="E176" s="2"/>
      <c r="F176" s="3"/>
      <c r="G176" s="3"/>
      <c r="H176" s="3"/>
      <c r="I176" s="36">
        <v>175</v>
      </c>
      <c r="J176" s="6"/>
      <c r="K176" s="3"/>
      <c r="L176" s="37" t="str" cm="1">
        <f t="array" aca="1" ref="L17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6" s="38" t="str" cm="1">
        <f t="array" aca="1" ref="M17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6" s="39" t="str" cm="1">
        <f t="array" aca="1" ref="N17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6" s="38" t="str" cm="1">
        <f t="array" aca="1" ref="O17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7" spans="5:15" ht="14.25" customHeight="1">
      <c r="E177" s="2"/>
      <c r="F177" s="3"/>
      <c r="G177" s="3"/>
      <c r="H177" s="3"/>
      <c r="I177" s="36">
        <v>176</v>
      </c>
      <c r="J177" s="6"/>
      <c r="K177" s="3"/>
      <c r="L177" s="37" t="str" cm="1">
        <f t="array" aca="1" ref="L17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7" s="38" t="str" cm="1">
        <f t="array" aca="1" ref="M17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7" s="39" t="str" cm="1">
        <f t="array" aca="1" ref="N17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7" s="38" t="str" cm="1">
        <f t="array" aca="1" ref="O17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8" spans="5:15" ht="14.25" customHeight="1">
      <c r="E178" s="2"/>
      <c r="F178" s="3"/>
      <c r="G178" s="3"/>
      <c r="H178" s="3"/>
      <c r="I178" s="36">
        <v>177</v>
      </c>
      <c r="J178" s="6"/>
      <c r="K178" s="3"/>
      <c r="L178" s="37" t="str" cm="1">
        <f t="array" aca="1" ref="L17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8" s="38" t="str" cm="1">
        <f t="array" aca="1" ref="M17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8" s="39" t="str" cm="1">
        <f t="array" aca="1" ref="N17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8" s="38" t="str" cm="1">
        <f t="array" aca="1" ref="O17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79" spans="5:15" ht="14.25" customHeight="1">
      <c r="E179" s="2"/>
      <c r="F179" s="3"/>
      <c r="G179" s="3"/>
      <c r="H179" s="3"/>
      <c r="I179" s="36">
        <v>178</v>
      </c>
      <c r="J179" s="6"/>
      <c r="K179" s="3"/>
      <c r="L179" s="37" t="str" cm="1">
        <f t="array" aca="1" ref="L17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79" s="38" t="str" cm="1">
        <f t="array" aca="1" ref="M17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79" s="39" t="str" cm="1">
        <f t="array" aca="1" ref="N17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79" s="38" t="str" cm="1">
        <f t="array" aca="1" ref="O17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0" spans="5:15" ht="14.25" customHeight="1">
      <c r="E180" s="2"/>
      <c r="F180" s="3"/>
      <c r="G180" s="3"/>
      <c r="H180" s="3"/>
      <c r="I180" s="36">
        <v>179</v>
      </c>
      <c r="J180" s="6"/>
      <c r="K180" s="3"/>
      <c r="L180" s="37" t="str" cm="1">
        <f t="array" aca="1" ref="L18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0" s="38" t="str" cm="1">
        <f t="array" aca="1" ref="M18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0" s="39" t="str" cm="1">
        <f t="array" aca="1" ref="N18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0" s="38" t="str" cm="1">
        <f t="array" aca="1" ref="O18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1" spans="5:15" ht="14.25" customHeight="1">
      <c r="E181" s="2"/>
      <c r="F181" s="3"/>
      <c r="G181" s="3"/>
      <c r="H181" s="3"/>
      <c r="I181" s="36">
        <v>180</v>
      </c>
      <c r="J181" s="6"/>
      <c r="K181" s="3"/>
      <c r="L181" s="37" t="str" cm="1">
        <f t="array" aca="1" ref="L18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1" s="38" t="str" cm="1">
        <f t="array" aca="1" ref="M18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1" s="39" t="str" cm="1">
        <f t="array" aca="1" ref="N18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1" s="38" t="str" cm="1">
        <f t="array" aca="1" ref="O18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2" spans="5:15" ht="14.25" customHeight="1">
      <c r="E182" s="2"/>
      <c r="F182" s="3"/>
      <c r="G182" s="3"/>
      <c r="H182" s="3"/>
      <c r="I182" s="36">
        <v>181</v>
      </c>
      <c r="J182" s="6"/>
      <c r="K182" s="3"/>
      <c r="L182" s="37" t="str" cm="1">
        <f t="array" aca="1" ref="L18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2" s="38" t="str" cm="1">
        <f t="array" aca="1" ref="M18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2" s="39" t="str" cm="1">
        <f t="array" aca="1" ref="N18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2" s="38" t="str" cm="1">
        <f t="array" aca="1" ref="O18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3" spans="5:15" ht="14.25" customHeight="1">
      <c r="E183" s="2"/>
      <c r="F183" s="3"/>
      <c r="G183" s="3"/>
      <c r="H183" s="3"/>
      <c r="I183" s="36">
        <v>182</v>
      </c>
      <c r="J183" s="6"/>
      <c r="K183" s="3"/>
      <c r="L183" s="37" t="str" cm="1">
        <f t="array" aca="1" ref="L18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3" s="38" t="str" cm="1">
        <f t="array" aca="1" ref="M18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3" s="39" t="str" cm="1">
        <f t="array" aca="1" ref="N18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3" s="38" t="str" cm="1">
        <f t="array" aca="1" ref="O18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4" spans="5:15" ht="14.25" customHeight="1">
      <c r="E184" s="2"/>
      <c r="F184" s="3"/>
      <c r="G184" s="3"/>
      <c r="H184" s="3"/>
      <c r="I184" s="36">
        <v>183</v>
      </c>
      <c r="J184" s="6"/>
      <c r="K184" s="3"/>
      <c r="L184" s="37" t="str" cm="1">
        <f t="array" aca="1" ref="L18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4" s="38" t="str" cm="1">
        <f t="array" aca="1" ref="M18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4" s="39" t="str" cm="1">
        <f t="array" aca="1" ref="N18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4" s="38" t="str" cm="1">
        <f t="array" aca="1" ref="O18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5" spans="5:15" ht="14.25" customHeight="1">
      <c r="E185" s="2"/>
      <c r="F185" s="3"/>
      <c r="G185" s="3"/>
      <c r="H185" s="3"/>
      <c r="I185" s="36">
        <v>184</v>
      </c>
      <c r="J185" s="6"/>
      <c r="K185" s="3"/>
      <c r="L185" s="37" t="str" cm="1">
        <f t="array" aca="1" ref="L18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5" s="38" t="str" cm="1">
        <f t="array" aca="1" ref="M18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5" s="39" t="str" cm="1">
        <f t="array" aca="1" ref="N18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5" s="38" t="str" cm="1">
        <f t="array" aca="1" ref="O18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6" spans="5:15" ht="14.25" customHeight="1">
      <c r="E186" s="2"/>
      <c r="F186" s="3"/>
      <c r="G186" s="3"/>
      <c r="H186" s="3"/>
      <c r="I186" s="36">
        <v>185</v>
      </c>
      <c r="J186" s="6"/>
      <c r="K186" s="3"/>
      <c r="L186" s="37" t="str" cm="1">
        <f t="array" aca="1" ref="L18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6" s="38" t="str" cm="1">
        <f t="array" aca="1" ref="M18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6" s="39" t="str" cm="1">
        <f t="array" aca="1" ref="N18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6" s="38" t="str" cm="1">
        <f t="array" aca="1" ref="O18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7" spans="5:15" ht="14.25" customHeight="1">
      <c r="E187" s="2"/>
      <c r="F187" s="3"/>
      <c r="G187" s="3"/>
      <c r="H187" s="3"/>
      <c r="I187" s="36">
        <v>186</v>
      </c>
      <c r="J187" s="6"/>
      <c r="K187" s="3"/>
      <c r="L187" s="37" t="str" cm="1">
        <f t="array" aca="1" ref="L18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7" s="38" t="str" cm="1">
        <f t="array" aca="1" ref="M18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7" s="39" t="str" cm="1">
        <f t="array" aca="1" ref="N18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7" s="38" t="str" cm="1">
        <f t="array" aca="1" ref="O18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8" spans="5:15" ht="14.25" customHeight="1">
      <c r="E188" s="2"/>
      <c r="F188" s="3"/>
      <c r="G188" s="3"/>
      <c r="H188" s="3"/>
      <c r="I188" s="36">
        <v>187</v>
      </c>
      <c r="J188" s="6"/>
      <c r="K188" s="3"/>
      <c r="L188" s="37" t="str" cm="1">
        <f t="array" aca="1" ref="L18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8" s="38" t="str" cm="1">
        <f t="array" aca="1" ref="M18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8" s="39" t="str" cm="1">
        <f t="array" aca="1" ref="N18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8" s="38" t="str" cm="1">
        <f t="array" aca="1" ref="O18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89" spans="5:15" ht="14.25" customHeight="1">
      <c r="E189" s="2"/>
      <c r="F189" s="3"/>
      <c r="G189" s="3"/>
      <c r="H189" s="3"/>
      <c r="I189" s="36">
        <v>188</v>
      </c>
      <c r="J189" s="6"/>
      <c r="K189" s="3"/>
      <c r="L189" s="37" t="str" cm="1">
        <f t="array" aca="1" ref="L18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89" s="38" t="str" cm="1">
        <f t="array" aca="1" ref="M18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89" s="39" t="str" cm="1">
        <f t="array" aca="1" ref="N18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89" s="38" t="str" cm="1">
        <f t="array" aca="1" ref="O18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0" spans="5:15" ht="14.25" customHeight="1">
      <c r="E190" s="2"/>
      <c r="F190" s="3"/>
      <c r="G190" s="3"/>
      <c r="H190" s="3"/>
      <c r="I190" s="36">
        <v>189</v>
      </c>
      <c r="J190" s="6"/>
      <c r="K190" s="3"/>
      <c r="L190" s="37" t="str" cm="1">
        <f t="array" aca="1" ref="L19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0" s="38" t="str" cm="1">
        <f t="array" aca="1" ref="M19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0" s="39" t="str" cm="1">
        <f t="array" aca="1" ref="N19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0" s="38" t="str" cm="1">
        <f t="array" aca="1" ref="O19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1" spans="5:15" ht="14.25" customHeight="1">
      <c r="E191" s="2"/>
      <c r="F191" s="3"/>
      <c r="G191" s="3"/>
      <c r="H191" s="3"/>
      <c r="I191" s="36">
        <v>190</v>
      </c>
      <c r="J191" s="6"/>
      <c r="K191" s="3"/>
      <c r="L191" s="37" t="str" cm="1">
        <f t="array" aca="1" ref="L19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1" s="38" t="str" cm="1">
        <f t="array" aca="1" ref="M19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1" s="39" t="str" cm="1">
        <f t="array" aca="1" ref="N19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1" s="38" t="str" cm="1">
        <f t="array" aca="1" ref="O19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2" spans="5:15" ht="14.25" customHeight="1">
      <c r="E192" s="2"/>
      <c r="F192" s="3"/>
      <c r="G192" s="3"/>
      <c r="H192" s="3"/>
      <c r="I192" s="36">
        <v>191</v>
      </c>
      <c r="J192" s="6"/>
      <c r="K192" s="3"/>
      <c r="L192" s="37" t="str" cm="1">
        <f t="array" aca="1" ref="L19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2" s="38" t="str" cm="1">
        <f t="array" aca="1" ref="M19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2" s="39" t="str" cm="1">
        <f t="array" aca="1" ref="N19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2" s="38" t="str" cm="1">
        <f t="array" aca="1" ref="O19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3" spans="5:15" ht="14.25" customHeight="1">
      <c r="E193" s="2"/>
      <c r="F193" s="3"/>
      <c r="G193" s="3"/>
      <c r="H193" s="3"/>
      <c r="I193" s="36">
        <v>192</v>
      </c>
      <c r="J193" s="6"/>
      <c r="K193" s="3"/>
      <c r="L193" s="37" t="str" cm="1">
        <f t="array" aca="1" ref="L19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3" s="38" t="str" cm="1">
        <f t="array" aca="1" ref="M19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3" s="39" t="str" cm="1">
        <f t="array" aca="1" ref="N19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3" s="38" t="str" cm="1">
        <f t="array" aca="1" ref="O19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4" spans="5:15" ht="14.25" customHeight="1">
      <c r="E194" s="2"/>
      <c r="F194" s="3"/>
      <c r="G194" s="3"/>
      <c r="H194" s="3"/>
      <c r="I194" s="36">
        <v>193</v>
      </c>
      <c r="J194" s="6"/>
      <c r="K194" s="3"/>
      <c r="L194" s="37" t="str" cm="1">
        <f t="array" aca="1" ref="L19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4" s="38" t="str" cm="1">
        <f t="array" aca="1" ref="M19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4" s="39" t="str" cm="1">
        <f t="array" aca="1" ref="N19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4" s="38" t="str" cm="1">
        <f t="array" aca="1" ref="O19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5" spans="5:15" ht="14.25" customHeight="1">
      <c r="E195" s="2"/>
      <c r="F195" s="3"/>
      <c r="G195" s="3"/>
      <c r="H195" s="3"/>
      <c r="I195" s="36">
        <v>194</v>
      </c>
      <c r="J195" s="6"/>
      <c r="K195" s="3"/>
      <c r="L195" s="37" t="str" cm="1">
        <f t="array" aca="1" ref="L19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5" s="38" t="str" cm="1">
        <f t="array" aca="1" ref="M19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5" s="39" t="str" cm="1">
        <f t="array" aca="1" ref="N19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5" s="38" t="str" cm="1">
        <f t="array" aca="1" ref="O19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6" spans="5:15" ht="14.25" customHeight="1">
      <c r="E196" s="2"/>
      <c r="F196" s="3"/>
      <c r="G196" s="3"/>
      <c r="H196" s="3"/>
      <c r="I196" s="36">
        <v>195</v>
      </c>
      <c r="J196" s="6"/>
      <c r="K196" s="3"/>
      <c r="L196" s="37" t="str" cm="1">
        <f t="array" aca="1" ref="L19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6" s="38" t="str" cm="1">
        <f t="array" aca="1" ref="M19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6" s="39" t="str" cm="1">
        <f t="array" aca="1" ref="N19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6" s="38" t="str" cm="1">
        <f t="array" aca="1" ref="O19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7" spans="5:15" ht="14.25" customHeight="1">
      <c r="E197" s="2"/>
      <c r="F197" s="3"/>
      <c r="G197" s="3"/>
      <c r="H197" s="3"/>
      <c r="I197" s="36">
        <v>196</v>
      </c>
      <c r="J197" s="6"/>
      <c r="K197" s="3"/>
      <c r="L197" s="37" t="str" cm="1">
        <f t="array" aca="1" ref="L19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7" s="38" t="str" cm="1">
        <f t="array" aca="1" ref="M19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7" s="39" t="str" cm="1">
        <f t="array" aca="1" ref="N19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7" s="38" t="str" cm="1">
        <f t="array" aca="1" ref="O19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8" spans="5:15" ht="14.25" customHeight="1">
      <c r="E198" s="2"/>
      <c r="F198" s="3"/>
      <c r="G198" s="3"/>
      <c r="H198" s="3"/>
      <c r="I198" s="36">
        <v>197</v>
      </c>
      <c r="J198" s="6"/>
      <c r="K198" s="3"/>
      <c r="L198" s="37" t="str" cm="1">
        <f t="array" aca="1" ref="L19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8" s="38" t="str" cm="1">
        <f t="array" aca="1" ref="M19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8" s="39" t="str" cm="1">
        <f t="array" aca="1" ref="N19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8" s="38" t="str" cm="1">
        <f t="array" aca="1" ref="O19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199" spans="5:15" ht="14.25" customHeight="1">
      <c r="E199" s="2"/>
      <c r="F199" s="3"/>
      <c r="G199" s="3"/>
      <c r="H199" s="3"/>
      <c r="I199" s="36">
        <v>198</v>
      </c>
      <c r="J199" s="6"/>
      <c r="K199" s="3"/>
      <c r="L199" s="37" t="str" cm="1">
        <f t="array" aca="1" ref="L19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199" s="38" t="str" cm="1">
        <f t="array" aca="1" ref="M19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199" s="39" t="str" cm="1">
        <f t="array" aca="1" ref="N19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199" s="38" t="str" cm="1">
        <f t="array" aca="1" ref="O19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0" spans="5:15" ht="14.25" customHeight="1">
      <c r="E200" s="2"/>
      <c r="F200" s="3"/>
      <c r="G200" s="3"/>
      <c r="H200" s="3"/>
      <c r="I200" s="36">
        <v>199</v>
      </c>
      <c r="J200" s="6"/>
      <c r="K200" s="3"/>
      <c r="L200" s="37" t="str" cm="1">
        <f t="array" aca="1" ref="L20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0" s="38" t="str" cm="1">
        <f t="array" aca="1" ref="M20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0" s="39" t="str" cm="1">
        <f t="array" aca="1" ref="N20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0" s="38" t="str" cm="1">
        <f t="array" aca="1" ref="O20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1" spans="5:15" ht="14.25" customHeight="1">
      <c r="E201" s="2"/>
      <c r="F201" s="3"/>
      <c r="G201" s="3"/>
      <c r="H201" s="3"/>
      <c r="I201" s="42">
        <v>200</v>
      </c>
      <c r="J201" s="6"/>
      <c r="K201" s="3"/>
      <c r="L201" s="37" t="str" cm="1">
        <f t="array" aca="1" ref="L20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1" s="38" t="str" cm="1">
        <f t="array" aca="1" ref="M20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1" s="39" t="str" cm="1">
        <f t="array" aca="1" ref="N20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1" s="38" t="str" cm="1">
        <f t="array" aca="1" ref="O20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2" spans="5:15" ht="14.25" customHeight="1">
      <c r="E202" s="2"/>
      <c r="F202" s="3"/>
      <c r="G202" s="3"/>
      <c r="H202" s="3"/>
      <c r="I202" s="42">
        <v>201</v>
      </c>
      <c r="J202" s="6"/>
      <c r="K202" s="3"/>
      <c r="L202" s="37" t="str" cm="1">
        <f t="array" aca="1" ref="L20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2" s="38" t="str" cm="1">
        <f t="array" aca="1" ref="M20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2" s="39" t="str" cm="1">
        <f t="array" aca="1" ref="N20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2" s="38" t="str" cm="1">
        <f t="array" aca="1" ref="O20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3" spans="5:15" ht="14.25" customHeight="1">
      <c r="E203" s="2"/>
      <c r="F203" s="3"/>
      <c r="G203" s="3"/>
      <c r="H203" s="3"/>
      <c r="I203" s="42">
        <v>202</v>
      </c>
      <c r="J203" s="6"/>
      <c r="K203" s="3"/>
      <c r="L203" s="37" t="str" cm="1">
        <f t="array" aca="1" ref="L20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3" s="38" t="str" cm="1">
        <f t="array" aca="1" ref="M20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3" s="39" t="str" cm="1">
        <f t="array" aca="1" ref="N20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3" s="38" t="str" cm="1">
        <f t="array" aca="1" ref="O20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4" spans="5:15" ht="14.25" customHeight="1">
      <c r="E204" s="2"/>
      <c r="F204" s="3"/>
      <c r="G204" s="3"/>
      <c r="H204" s="3"/>
      <c r="I204" s="42">
        <v>203</v>
      </c>
      <c r="J204" s="6"/>
      <c r="K204" s="3"/>
      <c r="L204" s="37" t="str" cm="1">
        <f t="array" aca="1" ref="L20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4" s="38" t="str" cm="1">
        <f t="array" aca="1" ref="M20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4" s="39" t="str" cm="1">
        <f t="array" aca="1" ref="N20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4" s="38" t="str" cm="1">
        <f t="array" aca="1" ref="O20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5" spans="5:15" ht="14.25" customHeight="1">
      <c r="E205" s="2"/>
      <c r="F205" s="3"/>
      <c r="G205" s="3"/>
      <c r="H205" s="3"/>
      <c r="I205" s="42">
        <v>204</v>
      </c>
      <c r="J205" s="6"/>
      <c r="K205" s="3"/>
      <c r="L205" s="37" t="str" cm="1">
        <f t="array" aca="1" ref="L20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5" s="38" t="str" cm="1">
        <f t="array" aca="1" ref="M20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5" s="39" t="str" cm="1">
        <f t="array" aca="1" ref="N20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5" s="38" t="str" cm="1">
        <f t="array" aca="1" ref="O20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6" spans="5:15" ht="14.25" customHeight="1">
      <c r="E206" s="2"/>
      <c r="F206" s="3"/>
      <c r="G206" s="3"/>
      <c r="H206" s="3"/>
      <c r="I206" s="42">
        <v>205</v>
      </c>
      <c r="J206" s="6"/>
      <c r="K206" s="3"/>
      <c r="L206" s="37" t="str" cm="1">
        <f t="array" aca="1" ref="L20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6" s="38" t="str" cm="1">
        <f t="array" aca="1" ref="M20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6" s="39" t="str" cm="1">
        <f t="array" aca="1" ref="N20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6" s="38" t="str" cm="1">
        <f t="array" aca="1" ref="O20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7" spans="5:15" ht="14.25" customHeight="1">
      <c r="E207" s="2"/>
      <c r="F207" s="3"/>
      <c r="G207" s="3"/>
      <c r="H207" s="3"/>
      <c r="I207" s="42">
        <v>206</v>
      </c>
      <c r="J207" s="6"/>
      <c r="K207" s="3"/>
      <c r="L207" s="37" t="str" cm="1">
        <f t="array" aca="1" ref="L20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7" s="38" t="str" cm="1">
        <f t="array" aca="1" ref="M20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7" s="39" t="str" cm="1">
        <f t="array" aca="1" ref="N20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7" s="38" t="str" cm="1">
        <f t="array" aca="1" ref="O20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8" spans="5:15" ht="14.25" customHeight="1">
      <c r="E208" s="2"/>
      <c r="F208" s="3"/>
      <c r="G208" s="3"/>
      <c r="H208" s="3"/>
      <c r="I208" s="42">
        <v>207</v>
      </c>
      <c r="J208" s="6"/>
      <c r="K208" s="3"/>
      <c r="L208" s="37" t="str" cm="1">
        <f t="array" aca="1" ref="L20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8" s="38" t="str" cm="1">
        <f t="array" aca="1" ref="M20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8" s="39" t="str" cm="1">
        <f t="array" aca="1" ref="N20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8" s="38" t="str" cm="1">
        <f t="array" aca="1" ref="O20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09" spans="5:15" ht="14.25" customHeight="1">
      <c r="E209" s="2"/>
      <c r="F209" s="3"/>
      <c r="G209" s="3"/>
      <c r="H209" s="3"/>
      <c r="I209" s="42">
        <v>208</v>
      </c>
      <c r="J209" s="6"/>
      <c r="K209" s="3"/>
      <c r="L209" s="37" t="str" cm="1">
        <f t="array" aca="1" ref="L20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09" s="38" t="str" cm="1">
        <f t="array" aca="1" ref="M20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09" s="39" t="str" cm="1">
        <f t="array" aca="1" ref="N20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09" s="38" t="str" cm="1">
        <f t="array" aca="1" ref="O20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0" spans="5:15" ht="14.25" customHeight="1">
      <c r="E210" s="2"/>
      <c r="F210" s="3"/>
      <c r="G210" s="3"/>
      <c r="H210" s="3"/>
      <c r="I210" s="42">
        <v>209</v>
      </c>
      <c r="J210" s="6"/>
      <c r="K210" s="3"/>
      <c r="L210" s="37" t="str" cm="1">
        <f t="array" aca="1" ref="L21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0" s="38" t="str" cm="1">
        <f t="array" aca="1" ref="M21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0" s="39" t="str" cm="1">
        <f t="array" aca="1" ref="N21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0" s="38" t="str" cm="1">
        <f t="array" aca="1" ref="O21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1" spans="5:15" ht="14.25" customHeight="1">
      <c r="E211" s="2"/>
      <c r="F211" s="3"/>
      <c r="G211" s="3"/>
      <c r="H211" s="3"/>
      <c r="I211" s="42">
        <v>210</v>
      </c>
      <c r="J211" s="6"/>
      <c r="K211" s="3"/>
      <c r="L211" s="37" t="str" cm="1">
        <f t="array" aca="1" ref="L21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1" s="38" t="str" cm="1">
        <f t="array" aca="1" ref="M21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1" s="39" t="str" cm="1">
        <f t="array" aca="1" ref="N21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1" s="38" t="str" cm="1">
        <f t="array" aca="1" ref="O21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2" spans="5:15" ht="14.25" customHeight="1">
      <c r="E212" s="2"/>
      <c r="F212" s="3"/>
      <c r="G212" s="3"/>
      <c r="H212" s="3"/>
      <c r="I212" s="42">
        <v>211</v>
      </c>
      <c r="J212" s="6"/>
      <c r="K212" s="3"/>
      <c r="L212" s="37" t="str" cm="1">
        <f t="array" aca="1" ref="L21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2" s="38" t="str" cm="1">
        <f t="array" aca="1" ref="M21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2" s="39" t="str" cm="1">
        <f t="array" aca="1" ref="N21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2" s="38" t="str" cm="1">
        <f t="array" aca="1" ref="O21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3" spans="5:15" ht="14.25" customHeight="1">
      <c r="E213" s="2"/>
      <c r="F213" s="3"/>
      <c r="G213" s="3"/>
      <c r="H213" s="3"/>
      <c r="I213" s="42">
        <v>212</v>
      </c>
      <c r="J213" s="6"/>
      <c r="K213" s="3"/>
      <c r="L213" s="37" t="str" cm="1">
        <f t="array" aca="1" ref="L21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3" s="38" t="str" cm="1">
        <f t="array" aca="1" ref="M21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3" s="39" t="str" cm="1">
        <f t="array" aca="1" ref="N21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3" s="38" t="str" cm="1">
        <f t="array" aca="1" ref="O21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4" spans="5:15" ht="14.25" customHeight="1">
      <c r="E214" s="2"/>
      <c r="F214" s="3"/>
      <c r="G214" s="3"/>
      <c r="H214" s="3"/>
      <c r="I214" s="42">
        <v>213</v>
      </c>
      <c r="J214" s="6"/>
      <c r="K214" s="3"/>
      <c r="L214" s="37" t="str" cm="1">
        <f t="array" aca="1" ref="L21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4" s="38" t="str" cm="1">
        <f t="array" aca="1" ref="M21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4" s="39" t="str" cm="1">
        <f t="array" aca="1" ref="N21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4" s="38" t="str" cm="1">
        <f t="array" aca="1" ref="O21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5" spans="5:15" ht="14.25" customHeight="1">
      <c r="E215" s="2"/>
      <c r="F215" s="3"/>
      <c r="G215" s="3"/>
      <c r="H215" s="3"/>
      <c r="I215" s="42">
        <v>214</v>
      </c>
      <c r="J215" s="6"/>
      <c r="K215" s="3"/>
      <c r="L215" s="37" t="str" cm="1">
        <f t="array" aca="1" ref="L21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5" s="38" t="str" cm="1">
        <f t="array" aca="1" ref="M21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5" s="39" t="str" cm="1">
        <f t="array" aca="1" ref="N21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5" s="38" t="str" cm="1">
        <f t="array" aca="1" ref="O21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6" spans="5:15" ht="14.25" customHeight="1">
      <c r="E216" s="2"/>
      <c r="F216" s="3"/>
      <c r="G216" s="3"/>
      <c r="H216" s="3"/>
      <c r="I216" s="42">
        <v>215</v>
      </c>
      <c r="J216" s="6"/>
      <c r="K216" s="3"/>
      <c r="L216" s="37" t="str" cm="1">
        <f t="array" aca="1" ref="L21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6" s="38" t="str" cm="1">
        <f t="array" aca="1" ref="M21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6" s="39" t="str" cm="1">
        <f t="array" aca="1" ref="N21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6" s="38" t="str" cm="1">
        <f t="array" aca="1" ref="O21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7" spans="5:15" ht="14.25" customHeight="1">
      <c r="E217" s="2"/>
      <c r="F217" s="3"/>
      <c r="G217" s="3"/>
      <c r="H217" s="3"/>
      <c r="I217" s="42">
        <v>216</v>
      </c>
      <c r="J217" s="6"/>
      <c r="K217" s="3"/>
      <c r="L217" s="37" t="str" cm="1">
        <f t="array" aca="1" ref="L21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7" s="38" t="str" cm="1">
        <f t="array" aca="1" ref="M21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7" s="39" t="str" cm="1">
        <f t="array" aca="1" ref="N21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7" s="38" t="str" cm="1">
        <f t="array" aca="1" ref="O21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8" spans="5:15" ht="14.25" customHeight="1">
      <c r="E218" s="2"/>
      <c r="F218" s="3"/>
      <c r="G218" s="3"/>
      <c r="H218" s="3"/>
      <c r="I218" s="42">
        <v>217</v>
      </c>
      <c r="J218" s="6"/>
      <c r="K218" s="3"/>
      <c r="L218" s="37" t="str" cm="1">
        <f t="array" aca="1" ref="L21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8" s="38" t="str" cm="1">
        <f t="array" aca="1" ref="M21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8" s="39" t="str" cm="1">
        <f t="array" aca="1" ref="N21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8" s="38" t="str" cm="1">
        <f t="array" aca="1" ref="O21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19" spans="5:15" ht="14.25" customHeight="1">
      <c r="E219" s="2"/>
      <c r="F219" s="3"/>
      <c r="G219" s="3"/>
      <c r="H219" s="3"/>
      <c r="I219" s="42">
        <v>218</v>
      </c>
      <c r="J219" s="6"/>
      <c r="K219" s="3"/>
      <c r="L219" s="37" t="str" cm="1">
        <f t="array" aca="1" ref="L21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19" s="38" t="str" cm="1">
        <f t="array" aca="1" ref="M21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19" s="39" t="str" cm="1">
        <f t="array" aca="1" ref="N21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19" s="38" t="str" cm="1">
        <f t="array" aca="1" ref="O21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0" spans="5:15" ht="14.25" customHeight="1">
      <c r="E220" s="2"/>
      <c r="F220" s="3"/>
      <c r="G220" s="3"/>
      <c r="H220" s="3"/>
      <c r="I220" s="42">
        <v>219</v>
      </c>
      <c r="J220" s="6"/>
      <c r="K220" s="3"/>
      <c r="L220" s="37" t="str" cm="1">
        <f t="array" aca="1" ref="L22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0" s="38" t="str" cm="1">
        <f t="array" aca="1" ref="M22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0" s="39" t="str" cm="1">
        <f t="array" aca="1" ref="N22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0" s="38" t="str" cm="1">
        <f t="array" aca="1" ref="O22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1" spans="5:15" ht="14.25" customHeight="1">
      <c r="E221" s="2"/>
      <c r="F221" s="3"/>
      <c r="G221" s="3"/>
      <c r="H221" s="3"/>
      <c r="I221" s="42">
        <v>220</v>
      </c>
      <c r="J221" s="6"/>
      <c r="K221" s="3"/>
      <c r="L221" s="37" t="str" cm="1">
        <f t="array" aca="1" ref="L22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1" s="38" t="str" cm="1">
        <f t="array" aca="1" ref="M22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1" s="39" t="str" cm="1">
        <f t="array" aca="1" ref="N22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1" s="38" t="str" cm="1">
        <f t="array" aca="1" ref="O22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2" spans="5:15" ht="14.25" customHeight="1">
      <c r="E222" s="2"/>
      <c r="F222" s="3"/>
      <c r="G222" s="3"/>
      <c r="H222" s="3"/>
      <c r="I222" s="42">
        <v>221</v>
      </c>
      <c r="J222" s="6"/>
      <c r="K222" s="3"/>
      <c r="L222" s="37" t="str" cm="1">
        <f t="array" aca="1" ref="L22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2" s="38" t="str" cm="1">
        <f t="array" aca="1" ref="M22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2" s="39" t="str" cm="1">
        <f t="array" aca="1" ref="N22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2" s="38" t="str" cm="1">
        <f t="array" aca="1" ref="O22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3" spans="5:15" ht="14.25" customHeight="1">
      <c r="E223" s="2"/>
      <c r="F223" s="3"/>
      <c r="G223" s="3"/>
      <c r="H223" s="3"/>
      <c r="I223" s="42">
        <v>222</v>
      </c>
      <c r="J223" s="6"/>
      <c r="K223" s="3"/>
      <c r="L223" s="37" t="str" cm="1">
        <f t="array" aca="1" ref="L22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3" s="38" t="str" cm="1">
        <f t="array" aca="1" ref="M22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3" s="39" t="str" cm="1">
        <f t="array" aca="1" ref="N22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3" s="38" t="str" cm="1">
        <f t="array" aca="1" ref="O22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4" spans="5:15" ht="14.25" customHeight="1">
      <c r="E224" s="2"/>
      <c r="F224" s="3"/>
      <c r="G224" s="3"/>
      <c r="H224" s="3"/>
      <c r="I224" s="42">
        <v>223</v>
      </c>
      <c r="J224" s="6"/>
      <c r="K224" s="3"/>
      <c r="L224" s="37" t="str" cm="1">
        <f t="array" aca="1" ref="L22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4" s="38" t="str" cm="1">
        <f t="array" aca="1" ref="M22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4" s="39" t="str" cm="1">
        <f t="array" aca="1" ref="N22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4" s="38" t="str" cm="1">
        <f t="array" aca="1" ref="O22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5" spans="5:15" ht="14.25" customHeight="1">
      <c r="E225" s="2"/>
      <c r="F225" s="3"/>
      <c r="G225" s="3"/>
      <c r="H225" s="3"/>
      <c r="I225" s="42">
        <v>224</v>
      </c>
      <c r="J225" s="6"/>
      <c r="K225" s="3"/>
      <c r="L225" s="37" t="str" cm="1">
        <f t="array" aca="1" ref="L22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5" s="38" t="str" cm="1">
        <f t="array" aca="1" ref="M22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5" s="39" t="str" cm="1">
        <f t="array" aca="1" ref="N22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5" s="38" t="str" cm="1">
        <f t="array" aca="1" ref="O22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6" spans="5:15" ht="14.25" customHeight="1">
      <c r="E226" s="2"/>
      <c r="F226" s="3"/>
      <c r="G226" s="3"/>
      <c r="H226" s="3"/>
      <c r="I226" s="42">
        <v>225</v>
      </c>
      <c r="J226" s="6"/>
      <c r="K226" s="3"/>
      <c r="L226" s="37" t="str" cm="1">
        <f t="array" aca="1" ref="L22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6" s="38" t="str" cm="1">
        <f t="array" aca="1" ref="M22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6" s="39" t="str" cm="1">
        <f t="array" aca="1" ref="N22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6" s="38" t="str" cm="1">
        <f t="array" aca="1" ref="O22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7" spans="5:15" ht="14.25" customHeight="1">
      <c r="E227" s="2"/>
      <c r="F227" s="3"/>
      <c r="G227" s="3"/>
      <c r="H227" s="3"/>
      <c r="I227" s="42">
        <v>226</v>
      </c>
      <c r="J227" s="6"/>
      <c r="K227" s="3"/>
      <c r="L227" s="37" t="str" cm="1">
        <f t="array" aca="1" ref="L22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7" s="38" t="str" cm="1">
        <f t="array" aca="1" ref="M22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7" s="39" t="str" cm="1">
        <f t="array" aca="1" ref="N22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7" s="38" t="str" cm="1">
        <f t="array" aca="1" ref="O22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8" spans="5:15" ht="14.25" customHeight="1">
      <c r="E228" s="2"/>
      <c r="F228" s="3"/>
      <c r="G228" s="3"/>
      <c r="H228" s="3"/>
      <c r="I228" s="42">
        <v>227</v>
      </c>
      <c r="J228" s="6"/>
      <c r="K228" s="3"/>
      <c r="L228" s="37" t="str" cm="1">
        <f t="array" aca="1" ref="L22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8" s="38" t="str" cm="1">
        <f t="array" aca="1" ref="M22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8" s="39" t="str" cm="1">
        <f t="array" aca="1" ref="N22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8" s="38" t="str" cm="1">
        <f t="array" aca="1" ref="O22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29" spans="5:15" ht="14.25" customHeight="1">
      <c r="E229" s="2"/>
      <c r="F229" s="3"/>
      <c r="G229" s="3"/>
      <c r="H229" s="3"/>
      <c r="I229" s="42">
        <v>228</v>
      </c>
      <c r="J229" s="6"/>
      <c r="K229" s="3"/>
      <c r="L229" s="37" t="str" cm="1">
        <f t="array" aca="1" ref="L22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29" s="38" t="str" cm="1">
        <f t="array" aca="1" ref="M22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29" s="39" t="str" cm="1">
        <f t="array" aca="1" ref="N22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29" s="38" t="str" cm="1">
        <f t="array" aca="1" ref="O22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0" spans="5:15" ht="14.25" customHeight="1">
      <c r="E230" s="2"/>
      <c r="F230" s="3"/>
      <c r="G230" s="3"/>
      <c r="H230" s="3"/>
      <c r="I230" s="42">
        <v>229</v>
      </c>
      <c r="J230" s="6"/>
      <c r="K230" s="3"/>
      <c r="L230" s="37" t="str" cm="1">
        <f t="array" aca="1" ref="L23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0" s="38" t="str" cm="1">
        <f t="array" aca="1" ref="M23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0" s="39" t="str" cm="1">
        <f t="array" aca="1" ref="N23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0" s="38" t="str" cm="1">
        <f t="array" aca="1" ref="O23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1" spans="5:15" ht="14.25" customHeight="1">
      <c r="E231" s="2"/>
      <c r="F231" s="3"/>
      <c r="G231" s="3"/>
      <c r="H231" s="3"/>
      <c r="I231" s="42">
        <v>230</v>
      </c>
      <c r="J231" s="6"/>
      <c r="K231" s="3"/>
      <c r="L231" s="37" t="str" cm="1">
        <f t="array" aca="1" ref="L23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1" s="38" t="str" cm="1">
        <f t="array" aca="1" ref="M23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1" s="39" t="str" cm="1">
        <f t="array" aca="1" ref="N23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1" s="38" t="str" cm="1">
        <f t="array" aca="1" ref="O23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2" spans="5:15" ht="14.25" customHeight="1">
      <c r="E232" s="2"/>
      <c r="F232" s="3"/>
      <c r="G232" s="3"/>
      <c r="H232" s="3"/>
      <c r="I232" s="42">
        <v>231</v>
      </c>
      <c r="J232" s="6"/>
      <c r="K232" s="3"/>
      <c r="L232" s="37" t="str" cm="1">
        <f t="array" aca="1" ref="L23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2" s="38" t="str" cm="1">
        <f t="array" aca="1" ref="M23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2" s="39" t="str" cm="1">
        <f t="array" aca="1" ref="N23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2" s="38" t="str" cm="1">
        <f t="array" aca="1" ref="O23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3" spans="5:15" ht="14.25" customHeight="1">
      <c r="E233" s="2"/>
      <c r="F233" s="3"/>
      <c r="G233" s="3"/>
      <c r="H233" s="3"/>
      <c r="I233" s="42">
        <v>232</v>
      </c>
      <c r="J233" s="6"/>
      <c r="K233" s="3"/>
      <c r="L233" s="37" t="str" cm="1">
        <f t="array" aca="1" ref="L23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3" s="38" t="str" cm="1">
        <f t="array" aca="1" ref="M23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3" s="39" t="str" cm="1">
        <f t="array" aca="1" ref="N23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3" s="38" t="str" cm="1">
        <f t="array" aca="1" ref="O23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4" spans="5:15" ht="14.25" customHeight="1">
      <c r="E234" s="2"/>
      <c r="F234" s="3"/>
      <c r="G234" s="3"/>
      <c r="H234" s="3"/>
      <c r="I234" s="42">
        <v>233</v>
      </c>
      <c r="J234" s="6"/>
      <c r="K234" s="3"/>
      <c r="L234" s="37" t="str" cm="1">
        <f t="array" aca="1" ref="L23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4" s="38" t="str" cm="1">
        <f t="array" aca="1" ref="M23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4" s="39" t="str" cm="1">
        <f t="array" aca="1" ref="N23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4" s="38" t="str" cm="1">
        <f t="array" aca="1" ref="O23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5" spans="5:15" ht="14.25" customHeight="1">
      <c r="E235" s="2"/>
      <c r="F235" s="3"/>
      <c r="G235" s="3"/>
      <c r="H235" s="3"/>
      <c r="I235" s="42">
        <v>234</v>
      </c>
      <c r="J235" s="6"/>
      <c r="K235" s="3"/>
      <c r="L235" s="37" t="str" cm="1">
        <f t="array" aca="1" ref="L23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5" s="38" t="str" cm="1">
        <f t="array" aca="1" ref="M23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5" s="39" t="str" cm="1">
        <f t="array" aca="1" ref="N23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5" s="38" t="str" cm="1">
        <f t="array" aca="1" ref="O23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6" spans="5:15" ht="14.25" customHeight="1">
      <c r="E236" s="2"/>
      <c r="F236" s="3"/>
      <c r="G236" s="3"/>
      <c r="H236" s="3"/>
      <c r="I236" s="42">
        <v>235</v>
      </c>
      <c r="J236" s="6"/>
      <c r="K236" s="3"/>
      <c r="L236" s="37" t="str" cm="1">
        <f t="array" aca="1" ref="L23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6" s="38" t="str" cm="1">
        <f t="array" aca="1" ref="M23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6" s="39" t="str" cm="1">
        <f t="array" aca="1" ref="N23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6" s="38" t="str" cm="1">
        <f t="array" aca="1" ref="O23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7" spans="5:15" ht="14.25" customHeight="1">
      <c r="E237" s="2"/>
      <c r="F237" s="3"/>
      <c r="G237" s="3"/>
      <c r="H237" s="3"/>
      <c r="I237" s="42">
        <v>236</v>
      </c>
      <c r="J237" s="6"/>
      <c r="K237" s="3"/>
      <c r="L237" s="37" t="str" cm="1">
        <f t="array" aca="1" ref="L23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7" s="38" t="str" cm="1">
        <f t="array" aca="1" ref="M23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7" s="39" t="str" cm="1">
        <f t="array" aca="1" ref="N23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7" s="38" t="str" cm="1">
        <f t="array" aca="1" ref="O23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8" spans="5:15" ht="14.25" customHeight="1">
      <c r="E238" s="2"/>
      <c r="F238" s="3"/>
      <c r="G238" s="3"/>
      <c r="H238" s="3"/>
      <c r="I238" s="42">
        <v>237</v>
      </c>
      <c r="J238" s="6"/>
      <c r="K238" s="3"/>
      <c r="L238" s="37" t="str" cm="1">
        <f t="array" aca="1" ref="L23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8" s="38" t="str" cm="1">
        <f t="array" aca="1" ref="M23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8" s="39" t="str" cm="1">
        <f t="array" aca="1" ref="N23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8" s="38" t="str" cm="1">
        <f t="array" aca="1" ref="O23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39" spans="5:15" ht="14.25" customHeight="1">
      <c r="E239" s="2"/>
      <c r="F239" s="3"/>
      <c r="G239" s="3"/>
      <c r="H239" s="3"/>
      <c r="I239" s="42">
        <v>238</v>
      </c>
      <c r="J239" s="6"/>
      <c r="K239" s="3"/>
      <c r="L239" s="37" t="str" cm="1">
        <f t="array" aca="1" ref="L23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39" s="38" t="str" cm="1">
        <f t="array" aca="1" ref="M23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39" s="39" t="str" cm="1">
        <f t="array" aca="1" ref="N23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39" s="38" t="str" cm="1">
        <f t="array" aca="1" ref="O23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0" spans="5:15" ht="14.25" customHeight="1">
      <c r="E240" s="2"/>
      <c r="F240" s="3"/>
      <c r="G240" s="3"/>
      <c r="H240" s="3"/>
      <c r="I240" s="42">
        <v>239</v>
      </c>
      <c r="J240" s="6"/>
      <c r="K240" s="3"/>
      <c r="L240" s="37" t="str" cm="1">
        <f t="array" aca="1" ref="L24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0" s="38" t="str" cm="1">
        <f t="array" aca="1" ref="M24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0" s="39" t="str" cm="1">
        <f t="array" aca="1" ref="N24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0" s="38" t="str" cm="1">
        <f t="array" aca="1" ref="O24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1" spans="5:15" ht="14.25" customHeight="1">
      <c r="E241" s="2"/>
      <c r="F241" s="3"/>
      <c r="G241" s="3"/>
      <c r="H241" s="3"/>
      <c r="I241" s="42">
        <v>240</v>
      </c>
      <c r="J241" s="6"/>
      <c r="K241" s="3"/>
      <c r="L241" s="37" t="str" cm="1">
        <f t="array" aca="1" ref="L24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1" s="38" t="str" cm="1">
        <f t="array" aca="1" ref="M24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1" s="39" t="str" cm="1">
        <f t="array" aca="1" ref="N24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1" s="38" t="str" cm="1">
        <f t="array" aca="1" ref="O24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2" spans="5:15" ht="14.25" customHeight="1">
      <c r="E242" s="2"/>
      <c r="F242" s="3"/>
      <c r="G242" s="3"/>
      <c r="H242" s="3"/>
      <c r="I242" s="42">
        <v>241</v>
      </c>
      <c r="J242" s="6"/>
      <c r="K242" s="3"/>
      <c r="L242" s="37" t="str" cm="1">
        <f t="array" aca="1" ref="L24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2" s="38" t="str" cm="1">
        <f t="array" aca="1" ref="M24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2" s="39" t="str" cm="1">
        <f t="array" aca="1" ref="N24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2" s="38" t="str" cm="1">
        <f t="array" aca="1" ref="O24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3" spans="5:15" ht="14.25" customHeight="1">
      <c r="E243" s="2"/>
      <c r="F243" s="3"/>
      <c r="G243" s="3"/>
      <c r="H243" s="3"/>
      <c r="I243" s="42">
        <v>242</v>
      </c>
      <c r="J243" s="6"/>
      <c r="K243" s="3"/>
      <c r="L243" s="37" t="str" cm="1">
        <f t="array" aca="1" ref="L24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3" s="38" t="str" cm="1">
        <f t="array" aca="1" ref="M24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3" s="39" t="str" cm="1">
        <f t="array" aca="1" ref="N24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3" s="38" t="str" cm="1">
        <f t="array" aca="1" ref="O24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4" spans="5:15" ht="14.25" customHeight="1">
      <c r="E244" s="2"/>
      <c r="F244" s="3"/>
      <c r="G244" s="3"/>
      <c r="H244" s="3"/>
      <c r="I244" s="42">
        <v>243</v>
      </c>
      <c r="J244" s="6"/>
      <c r="K244" s="3"/>
      <c r="L244" s="37" t="str" cm="1">
        <f t="array" aca="1" ref="L24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4" s="38" t="str" cm="1">
        <f t="array" aca="1" ref="M24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4" s="39" t="str" cm="1">
        <f t="array" aca="1" ref="N24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4" s="38" t="str" cm="1">
        <f t="array" aca="1" ref="O24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5" spans="5:15" ht="14.25" customHeight="1">
      <c r="E245" s="2"/>
      <c r="F245" s="3"/>
      <c r="G245" s="3"/>
      <c r="H245" s="3"/>
      <c r="I245" s="42">
        <v>244</v>
      </c>
      <c r="J245" s="6"/>
      <c r="K245" s="3"/>
      <c r="L245" s="37" t="str" cm="1">
        <f t="array" aca="1" ref="L24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5" s="38" t="str" cm="1">
        <f t="array" aca="1" ref="M24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5" s="39" t="str" cm="1">
        <f t="array" aca="1" ref="N24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5" s="38" t="str" cm="1">
        <f t="array" aca="1" ref="O24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6" spans="5:15" ht="14.25" customHeight="1">
      <c r="E246" s="2"/>
      <c r="F246" s="3"/>
      <c r="G246" s="3"/>
      <c r="H246" s="3"/>
      <c r="I246" s="42">
        <v>245</v>
      </c>
      <c r="J246" s="6"/>
      <c r="K246" s="3"/>
      <c r="L246" s="37" t="str" cm="1">
        <f t="array" aca="1" ref="L24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6" s="38" t="str" cm="1">
        <f t="array" aca="1" ref="M24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6" s="39" t="str" cm="1">
        <f t="array" aca="1" ref="N24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6" s="38" t="str" cm="1">
        <f t="array" aca="1" ref="O24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7" spans="5:15" ht="14.25" customHeight="1">
      <c r="E247" s="2"/>
      <c r="F247" s="3"/>
      <c r="G247" s="3"/>
      <c r="H247" s="3"/>
      <c r="I247" s="42">
        <v>246</v>
      </c>
      <c r="J247" s="6"/>
      <c r="K247" s="3"/>
      <c r="L247" s="37" t="str" cm="1">
        <f t="array" aca="1" ref="L24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7" s="38" t="str" cm="1">
        <f t="array" aca="1" ref="M24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7" s="39" t="str" cm="1">
        <f t="array" aca="1" ref="N24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7" s="38" t="str" cm="1">
        <f t="array" aca="1" ref="O24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8" spans="5:15" ht="14.25" customHeight="1">
      <c r="E248" s="2"/>
      <c r="F248" s="3"/>
      <c r="G248" s="3"/>
      <c r="H248" s="3"/>
      <c r="I248" s="42">
        <v>247</v>
      </c>
      <c r="J248" s="6"/>
      <c r="K248" s="3"/>
      <c r="L248" s="37" t="str" cm="1">
        <f t="array" aca="1" ref="L24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8" s="38" t="str" cm="1">
        <f t="array" aca="1" ref="M24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8" s="39" t="str" cm="1">
        <f t="array" aca="1" ref="N24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8" s="38" t="str" cm="1">
        <f t="array" aca="1" ref="O24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49" spans="5:15" ht="14.25" customHeight="1">
      <c r="E249" s="2"/>
      <c r="F249" s="3"/>
      <c r="G249" s="3"/>
      <c r="H249" s="3"/>
      <c r="I249" s="42">
        <v>248</v>
      </c>
      <c r="J249" s="6"/>
      <c r="K249" s="3"/>
      <c r="L249" s="37" t="str" cm="1">
        <f t="array" aca="1" ref="L24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49" s="38" t="str" cm="1">
        <f t="array" aca="1" ref="M24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49" s="39" t="str" cm="1">
        <f t="array" aca="1" ref="N24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49" s="38" t="str" cm="1">
        <f t="array" aca="1" ref="O24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0" spans="5:15" ht="14.25" customHeight="1">
      <c r="E250" s="2"/>
      <c r="F250" s="3"/>
      <c r="G250" s="3"/>
      <c r="H250" s="3"/>
      <c r="I250" s="42">
        <v>249</v>
      </c>
      <c r="J250" s="6"/>
      <c r="K250" s="3"/>
      <c r="L250" s="37" t="str" cm="1">
        <f t="array" aca="1" ref="L25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0" s="38" t="str" cm="1">
        <f t="array" aca="1" ref="M25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0" s="39" t="str" cm="1">
        <f t="array" aca="1" ref="N25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0" s="38" t="str" cm="1">
        <f t="array" aca="1" ref="O25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1" spans="5:15" ht="14.25" customHeight="1">
      <c r="E251" s="2"/>
      <c r="F251" s="3"/>
      <c r="G251" s="3"/>
      <c r="H251" s="3"/>
      <c r="I251" s="42">
        <v>250</v>
      </c>
      <c r="J251" s="6"/>
      <c r="K251" s="3"/>
      <c r="L251" s="37" t="str" cm="1">
        <f t="array" aca="1" ref="L25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1" s="38" t="str" cm="1">
        <f t="array" aca="1" ref="M25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1" s="39" t="str" cm="1">
        <f t="array" aca="1" ref="N25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1" s="38" t="str" cm="1">
        <f t="array" aca="1" ref="O25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2" spans="5:15" ht="14.25" customHeight="1">
      <c r="E252" s="2"/>
      <c r="F252" s="3"/>
      <c r="G252" s="3"/>
      <c r="H252" s="3"/>
      <c r="I252" s="42">
        <v>251</v>
      </c>
      <c r="J252" s="6"/>
      <c r="K252" s="3"/>
      <c r="L252" s="37" t="str" cm="1">
        <f t="array" aca="1" ref="L25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2" s="38" t="str" cm="1">
        <f t="array" aca="1" ref="M25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2" s="39" t="str" cm="1">
        <f t="array" aca="1" ref="N25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2" s="38" t="str" cm="1">
        <f t="array" aca="1" ref="O25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3" spans="5:15" ht="14.25" customHeight="1">
      <c r="E253" s="2"/>
      <c r="F253" s="3"/>
      <c r="G253" s="3"/>
      <c r="H253" s="3"/>
      <c r="I253" s="42">
        <v>252</v>
      </c>
      <c r="J253" s="6"/>
      <c r="K253" s="3"/>
      <c r="L253" s="37" t="str" cm="1">
        <f t="array" aca="1" ref="L25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3" s="38" t="str" cm="1">
        <f t="array" aca="1" ref="M25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3" s="39" t="str" cm="1">
        <f t="array" aca="1" ref="N25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3" s="38" t="str" cm="1">
        <f t="array" aca="1" ref="O25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4" spans="5:15" ht="14.25" customHeight="1">
      <c r="E254" s="2"/>
      <c r="F254" s="3"/>
      <c r="G254" s="3"/>
      <c r="H254" s="3"/>
      <c r="I254" s="42">
        <v>253</v>
      </c>
      <c r="J254" s="6"/>
      <c r="K254" s="3"/>
      <c r="L254" s="37" t="str" cm="1">
        <f t="array" aca="1" ref="L25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4" s="38" t="str" cm="1">
        <f t="array" aca="1" ref="M25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4" s="39" t="str" cm="1">
        <f t="array" aca="1" ref="N25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4" s="38" t="str" cm="1">
        <f t="array" aca="1" ref="O25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5" spans="5:15" ht="14.25" customHeight="1">
      <c r="E255" s="2"/>
      <c r="F255" s="3"/>
      <c r="G255" s="3"/>
      <c r="H255" s="3"/>
      <c r="I255" s="42">
        <v>254</v>
      </c>
      <c r="J255" s="6"/>
      <c r="K255" s="3"/>
      <c r="L255" s="37" t="str" cm="1">
        <f t="array" aca="1" ref="L25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5" s="38" t="str" cm="1">
        <f t="array" aca="1" ref="M25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5" s="39" t="str" cm="1">
        <f t="array" aca="1" ref="N25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5" s="38" t="str" cm="1">
        <f t="array" aca="1" ref="O25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6" spans="5:15" ht="14.25" customHeight="1">
      <c r="E256" s="2"/>
      <c r="F256" s="3"/>
      <c r="G256" s="3"/>
      <c r="H256" s="3"/>
      <c r="I256" s="42">
        <v>255</v>
      </c>
      <c r="J256" s="6"/>
      <c r="K256" s="3"/>
      <c r="L256" s="37" t="str" cm="1">
        <f t="array" aca="1" ref="L25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6" s="38" t="str" cm="1">
        <f t="array" aca="1" ref="M25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6" s="39" t="str" cm="1">
        <f t="array" aca="1" ref="N25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6" s="38" t="str" cm="1">
        <f t="array" aca="1" ref="O25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7" spans="5:15" ht="14.25" customHeight="1">
      <c r="E257" s="2"/>
      <c r="F257" s="3"/>
      <c r="G257" s="3"/>
      <c r="H257" s="3"/>
      <c r="I257" s="42">
        <v>256</v>
      </c>
      <c r="J257" s="6"/>
      <c r="K257" s="3"/>
      <c r="L257" s="37" t="str" cm="1">
        <f t="array" aca="1" ref="L25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7" s="38" t="str" cm="1">
        <f t="array" aca="1" ref="M25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7" s="39" t="str" cm="1">
        <f t="array" aca="1" ref="N25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7" s="38" t="str" cm="1">
        <f t="array" aca="1" ref="O25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8" spans="5:15" ht="14.25" customHeight="1">
      <c r="E258" s="2"/>
      <c r="F258" s="3"/>
      <c r="G258" s="3"/>
      <c r="H258" s="3"/>
      <c r="I258" s="42">
        <v>257</v>
      </c>
      <c r="J258" s="6"/>
      <c r="K258" s="3"/>
      <c r="L258" s="37" t="str" cm="1">
        <f t="array" aca="1" ref="L25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8" s="38" t="str" cm="1">
        <f t="array" aca="1" ref="M25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8" s="39" t="str" cm="1">
        <f t="array" aca="1" ref="N25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8" s="38" t="str" cm="1">
        <f t="array" aca="1" ref="O25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59" spans="5:15" ht="14.25" customHeight="1">
      <c r="E259" s="2"/>
      <c r="F259" s="3"/>
      <c r="G259" s="3"/>
      <c r="H259" s="3"/>
      <c r="I259" s="42">
        <v>258</v>
      </c>
      <c r="J259" s="6"/>
      <c r="K259" s="3"/>
      <c r="L259" s="37" t="str" cm="1">
        <f t="array" aca="1" ref="L25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59" s="38" t="str" cm="1">
        <f t="array" aca="1" ref="M25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59" s="39" t="str" cm="1">
        <f t="array" aca="1" ref="N25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59" s="38" t="str" cm="1">
        <f t="array" aca="1" ref="O25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0" spans="5:15" ht="14.25" customHeight="1">
      <c r="E260" s="2"/>
      <c r="F260" s="3"/>
      <c r="G260" s="3"/>
      <c r="H260" s="3"/>
      <c r="I260" s="42">
        <v>259</v>
      </c>
      <c r="J260" s="6"/>
      <c r="K260" s="3"/>
      <c r="L260" s="37" t="str" cm="1">
        <f t="array" aca="1" ref="L26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0" s="38" t="str" cm="1">
        <f t="array" aca="1" ref="M26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0" s="39" t="str" cm="1">
        <f t="array" aca="1" ref="N26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0" s="38" t="str" cm="1">
        <f t="array" aca="1" ref="O26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1" spans="5:15" ht="14.25" customHeight="1">
      <c r="E261" s="2"/>
      <c r="F261" s="3"/>
      <c r="G261" s="3"/>
      <c r="H261" s="3"/>
      <c r="I261" s="42">
        <v>260</v>
      </c>
      <c r="J261" s="6"/>
      <c r="K261" s="3"/>
      <c r="L261" s="37" t="str" cm="1">
        <f t="array" aca="1" ref="L26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1" s="38" t="str" cm="1">
        <f t="array" aca="1" ref="M26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1" s="39" t="str" cm="1">
        <f t="array" aca="1" ref="N26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1" s="38" t="str" cm="1">
        <f t="array" aca="1" ref="O26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2" spans="5:15" ht="14.25" customHeight="1">
      <c r="E262" s="2"/>
      <c r="F262" s="3"/>
      <c r="G262" s="3"/>
      <c r="H262" s="3"/>
      <c r="I262" s="42">
        <v>261</v>
      </c>
      <c r="J262" s="6"/>
      <c r="K262" s="3"/>
      <c r="L262" s="37" t="str" cm="1">
        <f t="array" aca="1" ref="L26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2" s="38" t="str" cm="1">
        <f t="array" aca="1" ref="M26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2" s="39" t="str" cm="1">
        <f t="array" aca="1" ref="N26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2" s="38" t="str" cm="1">
        <f t="array" aca="1" ref="O26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3" spans="5:15" ht="14.25" customHeight="1">
      <c r="E263" s="2"/>
      <c r="F263" s="3"/>
      <c r="G263" s="3"/>
      <c r="H263" s="3"/>
      <c r="I263" s="42">
        <v>262</v>
      </c>
      <c r="J263" s="6"/>
      <c r="K263" s="3"/>
      <c r="L263" s="37" t="str" cm="1">
        <f t="array" aca="1" ref="L26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3" s="38" t="str" cm="1">
        <f t="array" aca="1" ref="M26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3" s="39" t="str" cm="1">
        <f t="array" aca="1" ref="N26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3" s="38" t="str" cm="1">
        <f t="array" aca="1" ref="O26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4" spans="5:15" ht="14.25" customHeight="1">
      <c r="E264" s="2"/>
      <c r="F264" s="3"/>
      <c r="G264" s="3"/>
      <c r="H264" s="3"/>
      <c r="I264" s="42">
        <v>263</v>
      </c>
      <c r="J264" s="6"/>
      <c r="K264" s="3"/>
      <c r="L264" s="37" t="str" cm="1">
        <f t="array" aca="1" ref="L26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4" s="38" t="str" cm="1">
        <f t="array" aca="1" ref="M26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4" s="39" t="str" cm="1">
        <f t="array" aca="1" ref="N26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4" s="38" t="str" cm="1">
        <f t="array" aca="1" ref="O26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5" spans="5:15" ht="14.25" customHeight="1">
      <c r="E265" s="2"/>
      <c r="F265" s="3"/>
      <c r="G265" s="3"/>
      <c r="H265" s="3"/>
      <c r="I265" s="42">
        <v>264</v>
      </c>
      <c r="J265" s="6"/>
      <c r="K265" s="3"/>
      <c r="L265" s="37" t="str" cm="1">
        <f t="array" aca="1" ref="L26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5" s="38" t="str" cm="1">
        <f t="array" aca="1" ref="M26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5" s="39" t="str" cm="1">
        <f t="array" aca="1" ref="N26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5" s="38" t="str" cm="1">
        <f t="array" aca="1" ref="O26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6" spans="5:15" ht="14.25" customHeight="1">
      <c r="E266" s="2"/>
      <c r="F266" s="3"/>
      <c r="G266" s="3"/>
      <c r="H266" s="3"/>
      <c r="I266" s="42">
        <v>265</v>
      </c>
      <c r="J266" s="6"/>
      <c r="K266" s="3"/>
      <c r="L266" s="37" t="str" cm="1">
        <f t="array" aca="1" ref="L26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6" s="38" t="str" cm="1">
        <f t="array" aca="1" ref="M26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6" s="39" t="str" cm="1">
        <f t="array" aca="1" ref="N26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6" s="38" t="str" cm="1">
        <f t="array" aca="1" ref="O26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7" spans="5:15" ht="14.25" customHeight="1">
      <c r="E267" s="2"/>
      <c r="F267" s="3"/>
      <c r="G267" s="3"/>
      <c r="H267" s="3"/>
      <c r="I267" s="42">
        <v>266</v>
      </c>
      <c r="J267" s="6"/>
      <c r="K267" s="3"/>
      <c r="L267" s="37" t="str" cm="1">
        <f t="array" aca="1" ref="L26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7" s="38" t="str" cm="1">
        <f t="array" aca="1" ref="M26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7" s="39" t="str" cm="1">
        <f t="array" aca="1" ref="N26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7" s="38" t="str" cm="1">
        <f t="array" aca="1" ref="O26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8" spans="5:15" ht="14.25" customHeight="1">
      <c r="E268" s="2"/>
      <c r="F268" s="3"/>
      <c r="G268" s="3"/>
      <c r="H268" s="3"/>
      <c r="I268" s="42">
        <v>267</v>
      </c>
      <c r="J268" s="6"/>
      <c r="K268" s="3"/>
      <c r="L268" s="37" t="str" cm="1">
        <f t="array" aca="1" ref="L26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8" s="38" t="str" cm="1">
        <f t="array" aca="1" ref="M26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8" s="39" t="str" cm="1">
        <f t="array" aca="1" ref="N26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8" s="38" t="str" cm="1">
        <f t="array" aca="1" ref="O26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69" spans="5:15" ht="14.25" customHeight="1">
      <c r="E269" s="2"/>
      <c r="F269" s="3"/>
      <c r="G269" s="3"/>
      <c r="H269" s="3"/>
      <c r="I269" s="42">
        <v>268</v>
      </c>
      <c r="J269" s="6"/>
      <c r="K269" s="3"/>
      <c r="L269" s="37" t="str" cm="1">
        <f t="array" aca="1" ref="L26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69" s="38" t="str" cm="1">
        <f t="array" aca="1" ref="M26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69" s="39" t="str" cm="1">
        <f t="array" aca="1" ref="N26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69" s="38" t="str" cm="1">
        <f t="array" aca="1" ref="O26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0" spans="5:15" ht="14.25" customHeight="1">
      <c r="E270" s="2"/>
      <c r="F270" s="3"/>
      <c r="G270" s="3"/>
      <c r="H270" s="3"/>
      <c r="I270" s="42">
        <v>269</v>
      </c>
      <c r="J270" s="6"/>
      <c r="K270" s="3"/>
      <c r="L270" s="37" t="str" cm="1">
        <f t="array" aca="1" ref="L27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0" s="38" t="str" cm="1">
        <f t="array" aca="1" ref="M27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0" s="39" t="str" cm="1">
        <f t="array" aca="1" ref="N27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0" s="38" t="str" cm="1">
        <f t="array" aca="1" ref="O27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1" spans="5:15" ht="14.25" customHeight="1">
      <c r="E271" s="2"/>
      <c r="F271" s="3"/>
      <c r="G271" s="3"/>
      <c r="H271" s="3"/>
      <c r="I271" s="42">
        <v>270</v>
      </c>
      <c r="J271" s="6"/>
      <c r="K271" s="3"/>
      <c r="L271" s="37" t="str" cm="1">
        <f t="array" aca="1" ref="L27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1" s="38" t="str" cm="1">
        <f t="array" aca="1" ref="M27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1" s="39" t="str" cm="1">
        <f t="array" aca="1" ref="N27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1" s="38" t="str" cm="1">
        <f t="array" aca="1" ref="O27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2" spans="5:15" ht="14.25" customHeight="1">
      <c r="E272" s="2"/>
      <c r="F272" s="3"/>
      <c r="G272" s="3"/>
      <c r="H272" s="3"/>
      <c r="I272" s="42">
        <v>271</v>
      </c>
      <c r="J272" s="6"/>
      <c r="K272" s="3"/>
      <c r="L272" s="37" t="str" cm="1">
        <f t="array" aca="1" ref="L27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2" s="38" t="str" cm="1">
        <f t="array" aca="1" ref="M27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2" s="39" t="str" cm="1">
        <f t="array" aca="1" ref="N27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2" s="38" t="str" cm="1">
        <f t="array" aca="1" ref="O27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3" spans="5:15" ht="14.25" customHeight="1">
      <c r="E273" s="2"/>
      <c r="F273" s="3"/>
      <c r="G273" s="3"/>
      <c r="H273" s="3"/>
      <c r="I273" s="42">
        <v>272</v>
      </c>
      <c r="J273" s="6"/>
      <c r="K273" s="3"/>
      <c r="L273" s="37" t="str" cm="1">
        <f t="array" aca="1" ref="L27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3" s="38" t="str" cm="1">
        <f t="array" aca="1" ref="M27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3" s="39" t="str" cm="1">
        <f t="array" aca="1" ref="N27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3" s="38" t="str" cm="1">
        <f t="array" aca="1" ref="O27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4" spans="5:15" ht="14.25" customHeight="1">
      <c r="E274" s="2"/>
      <c r="F274" s="3"/>
      <c r="G274" s="3"/>
      <c r="H274" s="3"/>
      <c r="I274" s="42">
        <v>273</v>
      </c>
      <c r="J274" s="6"/>
      <c r="K274" s="3"/>
      <c r="L274" s="37" t="str" cm="1">
        <f t="array" aca="1" ref="L27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4" s="38" t="str" cm="1">
        <f t="array" aca="1" ref="M27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4" s="39" t="str" cm="1">
        <f t="array" aca="1" ref="N27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4" s="38" t="str" cm="1">
        <f t="array" aca="1" ref="O27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5" spans="5:15" ht="14.25" customHeight="1">
      <c r="E275" s="2"/>
      <c r="F275" s="3"/>
      <c r="G275" s="3"/>
      <c r="H275" s="3"/>
      <c r="I275" s="42">
        <v>274</v>
      </c>
      <c r="J275" s="6"/>
      <c r="K275" s="3"/>
      <c r="L275" s="37" t="str" cm="1">
        <f t="array" aca="1" ref="L27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5" s="38" t="str" cm="1">
        <f t="array" aca="1" ref="M27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5" s="39" t="str" cm="1">
        <f t="array" aca="1" ref="N27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5" s="38" t="str" cm="1">
        <f t="array" aca="1" ref="O27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6" spans="5:15" ht="14.25" customHeight="1">
      <c r="E276" s="2"/>
      <c r="F276" s="3"/>
      <c r="G276" s="3"/>
      <c r="H276" s="3"/>
      <c r="I276" s="42">
        <v>275</v>
      </c>
      <c r="J276" s="6"/>
      <c r="K276" s="3"/>
      <c r="L276" s="37" t="str" cm="1">
        <f t="array" aca="1" ref="L27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6" s="38" t="str" cm="1">
        <f t="array" aca="1" ref="M27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6" s="39" t="str" cm="1">
        <f t="array" aca="1" ref="N27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6" s="38" t="str" cm="1">
        <f t="array" aca="1" ref="O27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7" spans="5:15" ht="14.25" customHeight="1">
      <c r="E277" s="2"/>
      <c r="F277" s="3"/>
      <c r="G277" s="3"/>
      <c r="H277" s="3"/>
      <c r="I277" s="42">
        <v>276</v>
      </c>
      <c r="J277" s="6"/>
      <c r="K277" s="3"/>
      <c r="L277" s="37" t="str" cm="1">
        <f t="array" aca="1" ref="L27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7" s="38" t="str" cm="1">
        <f t="array" aca="1" ref="M27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7" s="39" t="str" cm="1">
        <f t="array" aca="1" ref="N27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7" s="38" t="str" cm="1">
        <f t="array" aca="1" ref="O27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8" spans="5:15" ht="14.25" customHeight="1">
      <c r="E278" s="2"/>
      <c r="F278" s="3"/>
      <c r="G278" s="3"/>
      <c r="H278" s="3"/>
      <c r="I278" s="42">
        <v>277</v>
      </c>
      <c r="J278" s="6"/>
      <c r="K278" s="3"/>
      <c r="L278" s="37" t="str" cm="1">
        <f t="array" aca="1" ref="L27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8" s="38" t="str" cm="1">
        <f t="array" aca="1" ref="M27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8" s="39" t="str" cm="1">
        <f t="array" aca="1" ref="N27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8" s="38" t="str" cm="1">
        <f t="array" aca="1" ref="O27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79" spans="5:15" ht="14.25" customHeight="1">
      <c r="E279" s="2"/>
      <c r="F279" s="3"/>
      <c r="G279" s="3"/>
      <c r="H279" s="3"/>
      <c r="I279" s="42">
        <v>278</v>
      </c>
      <c r="J279" s="6"/>
      <c r="K279" s="3"/>
      <c r="L279" s="37" t="str" cm="1">
        <f t="array" aca="1" ref="L27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79" s="38" t="str" cm="1">
        <f t="array" aca="1" ref="M27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79" s="39" t="str" cm="1">
        <f t="array" aca="1" ref="N27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79" s="38" t="str" cm="1">
        <f t="array" aca="1" ref="O27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0" spans="5:15" ht="14.25" customHeight="1">
      <c r="E280" s="2"/>
      <c r="F280" s="3"/>
      <c r="G280" s="3"/>
      <c r="H280" s="3"/>
      <c r="I280" s="42">
        <v>279</v>
      </c>
      <c r="J280" s="6"/>
      <c r="K280" s="3"/>
      <c r="L280" s="37" t="str" cm="1">
        <f t="array" aca="1" ref="L28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0" s="38" t="str" cm="1">
        <f t="array" aca="1" ref="M28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0" s="39" t="str" cm="1">
        <f t="array" aca="1" ref="N28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0" s="38" t="str" cm="1">
        <f t="array" aca="1" ref="O28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1" spans="5:15" ht="14.25" customHeight="1">
      <c r="E281" s="2"/>
      <c r="F281" s="3"/>
      <c r="G281" s="3"/>
      <c r="H281" s="3"/>
      <c r="I281" s="42">
        <v>280</v>
      </c>
      <c r="J281" s="6"/>
      <c r="K281" s="3"/>
      <c r="L281" s="37" t="str" cm="1">
        <f t="array" aca="1" ref="L28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1" s="38" t="str" cm="1">
        <f t="array" aca="1" ref="M28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1" s="39" t="str" cm="1">
        <f t="array" aca="1" ref="N28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1" s="38" t="str" cm="1">
        <f t="array" aca="1" ref="O28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2" spans="5:15" ht="14.25" customHeight="1">
      <c r="E282" s="2"/>
      <c r="F282" s="3"/>
      <c r="G282" s="3"/>
      <c r="H282" s="3"/>
      <c r="I282" s="42">
        <v>281</v>
      </c>
      <c r="J282" s="6"/>
      <c r="K282" s="3"/>
      <c r="L282" s="37" t="str" cm="1">
        <f t="array" aca="1" ref="L28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2" s="38" t="str" cm="1">
        <f t="array" aca="1" ref="M28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2" s="39" t="str" cm="1">
        <f t="array" aca="1" ref="N28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2" s="38" t="str" cm="1">
        <f t="array" aca="1" ref="O28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3" spans="5:15" ht="14.25" customHeight="1">
      <c r="E283" s="2"/>
      <c r="F283" s="3"/>
      <c r="G283" s="3"/>
      <c r="H283" s="3"/>
      <c r="I283" s="42">
        <v>282</v>
      </c>
      <c r="J283" s="6"/>
      <c r="K283" s="3"/>
      <c r="L283" s="37" t="str" cm="1">
        <f t="array" aca="1" ref="L28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3" s="38" t="str" cm="1">
        <f t="array" aca="1" ref="M28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3" s="39" t="str" cm="1">
        <f t="array" aca="1" ref="N28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3" s="38" t="str" cm="1">
        <f t="array" aca="1" ref="O28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4" spans="5:15" ht="14.25" customHeight="1">
      <c r="E284" s="2"/>
      <c r="F284" s="3"/>
      <c r="G284" s="3"/>
      <c r="H284" s="3"/>
      <c r="I284" s="42">
        <v>283</v>
      </c>
      <c r="J284" s="6"/>
      <c r="K284" s="3"/>
      <c r="L284" s="37" t="str" cm="1">
        <f t="array" aca="1" ref="L28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4" s="38" t="str" cm="1">
        <f t="array" aca="1" ref="M28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4" s="39" t="str" cm="1">
        <f t="array" aca="1" ref="N28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4" s="38" t="str" cm="1">
        <f t="array" aca="1" ref="O28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5" spans="5:15" ht="14.25" customHeight="1">
      <c r="E285" s="2"/>
      <c r="F285" s="3"/>
      <c r="G285" s="3"/>
      <c r="H285" s="3"/>
      <c r="I285" s="42">
        <v>284</v>
      </c>
      <c r="J285" s="6"/>
      <c r="K285" s="3"/>
      <c r="L285" s="37" t="str" cm="1">
        <f t="array" aca="1" ref="L28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5" s="38" t="str" cm="1">
        <f t="array" aca="1" ref="M28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5" s="39" t="str" cm="1">
        <f t="array" aca="1" ref="N28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5" s="38" t="str" cm="1">
        <f t="array" aca="1" ref="O28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6" spans="5:15" ht="14.25" customHeight="1">
      <c r="E286" s="2"/>
      <c r="F286" s="3"/>
      <c r="G286" s="3"/>
      <c r="H286" s="3"/>
      <c r="I286" s="42">
        <v>285</v>
      </c>
      <c r="J286" s="6"/>
      <c r="K286" s="3"/>
      <c r="L286" s="37" t="str" cm="1">
        <f t="array" aca="1" ref="L28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6" s="38" t="str" cm="1">
        <f t="array" aca="1" ref="M28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6" s="39" t="str" cm="1">
        <f t="array" aca="1" ref="N28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6" s="38" t="str" cm="1">
        <f t="array" aca="1" ref="O28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7" spans="5:15" ht="14.25" customHeight="1">
      <c r="E287" s="2"/>
      <c r="F287" s="3"/>
      <c r="G287" s="3"/>
      <c r="H287" s="3"/>
      <c r="I287" s="42">
        <v>286</v>
      </c>
      <c r="J287" s="6"/>
      <c r="K287" s="3"/>
      <c r="L287" s="37" t="str" cm="1">
        <f t="array" aca="1" ref="L28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7" s="38" t="str" cm="1">
        <f t="array" aca="1" ref="M28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7" s="39" t="str" cm="1">
        <f t="array" aca="1" ref="N28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7" s="38" t="str" cm="1">
        <f t="array" aca="1" ref="O28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8" spans="5:15" ht="14.25" customHeight="1">
      <c r="E288" s="2"/>
      <c r="F288" s="3"/>
      <c r="G288" s="3"/>
      <c r="H288" s="3"/>
      <c r="I288" s="42">
        <v>287</v>
      </c>
      <c r="J288" s="6"/>
      <c r="K288" s="3"/>
      <c r="L288" s="37" t="str" cm="1">
        <f t="array" aca="1" ref="L28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8" s="38" t="str" cm="1">
        <f t="array" aca="1" ref="M28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8" s="39" t="str" cm="1">
        <f t="array" aca="1" ref="N28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8" s="38" t="str" cm="1">
        <f t="array" aca="1" ref="O28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89" spans="5:15" ht="14.25" customHeight="1">
      <c r="E289" s="2"/>
      <c r="F289" s="3"/>
      <c r="G289" s="3"/>
      <c r="H289" s="3"/>
      <c r="I289" s="42">
        <v>288</v>
      </c>
      <c r="J289" s="6"/>
      <c r="K289" s="3"/>
      <c r="L289" s="37" t="str" cm="1">
        <f t="array" aca="1" ref="L28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89" s="38" t="str" cm="1">
        <f t="array" aca="1" ref="M28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89" s="39" t="str" cm="1">
        <f t="array" aca="1" ref="N28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89" s="38" t="str" cm="1">
        <f t="array" aca="1" ref="O28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0" spans="5:15" ht="14.25" customHeight="1">
      <c r="E290" s="2"/>
      <c r="F290" s="3"/>
      <c r="G290" s="3"/>
      <c r="H290" s="3"/>
      <c r="I290" s="42">
        <v>289</v>
      </c>
      <c r="J290" s="6"/>
      <c r="K290" s="3"/>
      <c r="L290" s="37" t="str" cm="1">
        <f t="array" aca="1" ref="L29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0" s="38" t="str" cm="1">
        <f t="array" aca="1" ref="M29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0" s="39" t="str" cm="1">
        <f t="array" aca="1" ref="N29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0" s="38" t="str" cm="1">
        <f t="array" aca="1" ref="O29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1" spans="5:15" ht="14.25" customHeight="1">
      <c r="E291" s="2"/>
      <c r="F291" s="3"/>
      <c r="G291" s="3"/>
      <c r="H291" s="3"/>
      <c r="I291" s="42">
        <v>290</v>
      </c>
      <c r="J291" s="6"/>
      <c r="K291" s="3"/>
      <c r="L291" s="37" t="str" cm="1">
        <f t="array" aca="1" ref="L29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1" s="38" t="str" cm="1">
        <f t="array" aca="1" ref="M29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1" s="39" t="str" cm="1">
        <f t="array" aca="1" ref="N29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1" s="38" t="str" cm="1">
        <f t="array" aca="1" ref="O29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2" spans="5:15" ht="14.25" customHeight="1">
      <c r="E292" s="2"/>
      <c r="F292" s="3"/>
      <c r="G292" s="3"/>
      <c r="H292" s="3"/>
      <c r="I292" s="42">
        <v>291</v>
      </c>
      <c r="J292" s="6"/>
      <c r="K292" s="3"/>
      <c r="L292" s="37" t="str" cm="1">
        <f t="array" aca="1" ref="L29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2" s="38" t="str" cm="1">
        <f t="array" aca="1" ref="M29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2" s="39" t="str" cm="1">
        <f t="array" aca="1" ref="N29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2" s="38" t="str" cm="1">
        <f t="array" aca="1" ref="O29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3" spans="5:15" ht="14.25" customHeight="1">
      <c r="E293" s="2"/>
      <c r="F293" s="3"/>
      <c r="G293" s="3"/>
      <c r="H293" s="3"/>
      <c r="I293" s="42">
        <v>292</v>
      </c>
      <c r="J293" s="6"/>
      <c r="K293" s="3"/>
      <c r="L293" s="37" t="str" cm="1">
        <f t="array" aca="1" ref="L29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3" s="38" t="str" cm="1">
        <f t="array" aca="1" ref="M29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3" s="39" t="str" cm="1">
        <f t="array" aca="1" ref="N29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3" s="38" t="str" cm="1">
        <f t="array" aca="1" ref="O29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4" spans="5:15" ht="14.25" customHeight="1">
      <c r="E294" s="2"/>
      <c r="F294" s="3"/>
      <c r="G294" s="3"/>
      <c r="H294" s="3"/>
      <c r="I294" s="42">
        <v>293</v>
      </c>
      <c r="J294" s="6"/>
      <c r="K294" s="3"/>
      <c r="L294" s="37" t="str" cm="1">
        <f t="array" aca="1" ref="L29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4" s="38" t="str" cm="1">
        <f t="array" aca="1" ref="M29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4" s="39" t="str" cm="1">
        <f t="array" aca="1" ref="N29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4" s="38" t="str" cm="1">
        <f t="array" aca="1" ref="O29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5" spans="5:15" ht="14.25" customHeight="1">
      <c r="E295" s="2"/>
      <c r="F295" s="3"/>
      <c r="G295" s="3"/>
      <c r="H295" s="3"/>
      <c r="I295" s="42">
        <v>294</v>
      </c>
      <c r="J295" s="6"/>
      <c r="K295" s="3"/>
      <c r="L295" s="37" t="str" cm="1">
        <f t="array" aca="1" ref="L29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5" s="38" t="str" cm="1">
        <f t="array" aca="1" ref="M29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5" s="39" t="str" cm="1">
        <f t="array" aca="1" ref="N29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5" s="38" t="str" cm="1">
        <f t="array" aca="1" ref="O29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6" spans="5:15" ht="14.25" customHeight="1">
      <c r="E296" s="2"/>
      <c r="F296" s="3"/>
      <c r="G296" s="3"/>
      <c r="H296" s="3"/>
      <c r="I296" s="42">
        <v>295</v>
      </c>
      <c r="J296" s="6"/>
      <c r="K296" s="3"/>
      <c r="L296" s="37" t="str" cm="1">
        <f t="array" aca="1" ref="L29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6" s="38" t="str" cm="1">
        <f t="array" aca="1" ref="M29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6" s="39" t="str" cm="1">
        <f t="array" aca="1" ref="N29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6" s="38" t="str" cm="1">
        <f t="array" aca="1" ref="O29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7" spans="5:15" ht="14.25" customHeight="1">
      <c r="E297" s="2"/>
      <c r="F297" s="3"/>
      <c r="G297" s="3"/>
      <c r="H297" s="3"/>
      <c r="I297" s="42">
        <v>296</v>
      </c>
      <c r="J297" s="6"/>
      <c r="K297" s="3"/>
      <c r="L297" s="37" t="str" cm="1">
        <f t="array" aca="1" ref="L29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7" s="38" t="str" cm="1">
        <f t="array" aca="1" ref="M29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7" s="39" t="str" cm="1">
        <f t="array" aca="1" ref="N29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7" s="38" t="str" cm="1">
        <f t="array" aca="1" ref="O29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8" spans="5:15" ht="14.25" customHeight="1">
      <c r="E298" s="2"/>
      <c r="F298" s="3"/>
      <c r="G298" s="3"/>
      <c r="H298" s="3"/>
      <c r="I298" s="42">
        <v>297</v>
      </c>
      <c r="J298" s="6"/>
      <c r="K298" s="3"/>
      <c r="L298" s="37" t="str" cm="1">
        <f t="array" aca="1" ref="L29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8" s="38" t="str" cm="1">
        <f t="array" aca="1" ref="M29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8" s="39" t="str" cm="1">
        <f t="array" aca="1" ref="N29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8" s="38" t="str" cm="1">
        <f t="array" aca="1" ref="O29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299" spans="5:15" ht="14.25" customHeight="1">
      <c r="E299" s="2"/>
      <c r="F299" s="3"/>
      <c r="G299" s="3"/>
      <c r="H299" s="3"/>
      <c r="I299" s="42">
        <v>298</v>
      </c>
      <c r="J299" s="6"/>
      <c r="K299" s="3"/>
      <c r="L299" s="37" t="str" cm="1">
        <f t="array" aca="1" ref="L29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299" s="38" t="str" cm="1">
        <f t="array" aca="1" ref="M29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299" s="39" t="str" cm="1">
        <f t="array" aca="1" ref="N29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299" s="38" t="str" cm="1">
        <f t="array" aca="1" ref="O29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0" spans="5:15" ht="14.25" customHeight="1">
      <c r="E300" s="2"/>
      <c r="F300" s="3"/>
      <c r="G300" s="3"/>
      <c r="H300" s="3"/>
      <c r="I300" s="42">
        <v>299</v>
      </c>
      <c r="J300" s="6"/>
      <c r="K300" s="3"/>
      <c r="L300" s="37" t="str" cm="1">
        <f t="array" aca="1" ref="L30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0" s="38" t="str" cm="1">
        <f t="array" aca="1" ref="M30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0" s="39" t="str" cm="1">
        <f t="array" aca="1" ref="N30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0" s="38" t="str" cm="1">
        <f t="array" aca="1" ref="O30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1" spans="5:15" ht="14.25" customHeight="1">
      <c r="E301" s="2"/>
      <c r="F301" s="3"/>
      <c r="G301" s="3"/>
      <c r="H301" s="3"/>
      <c r="I301" s="42">
        <v>300</v>
      </c>
      <c r="J301" s="6"/>
      <c r="K301" s="3"/>
      <c r="L301" s="37" t="str" cm="1">
        <f t="array" aca="1" ref="L30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1" s="38" t="str" cm="1">
        <f t="array" aca="1" ref="M30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1" s="39" t="str" cm="1">
        <f t="array" aca="1" ref="N30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1" s="38" t="str" cm="1">
        <f t="array" aca="1" ref="O30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2" spans="5:15" ht="14.25" customHeight="1">
      <c r="E302" s="2"/>
      <c r="F302" s="3"/>
      <c r="G302" s="3"/>
      <c r="H302" s="3"/>
      <c r="I302" s="42">
        <v>301</v>
      </c>
      <c r="J302" s="6"/>
      <c r="K302" s="3"/>
      <c r="L302" s="37" t="str" cm="1">
        <f t="array" aca="1" ref="L30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2" s="38" t="str" cm="1">
        <f t="array" aca="1" ref="M30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2" s="39" t="str" cm="1">
        <f t="array" aca="1" ref="N30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2" s="38" t="str" cm="1">
        <f t="array" aca="1" ref="O30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3" spans="5:15" ht="14.25" customHeight="1">
      <c r="E303" s="2"/>
      <c r="F303" s="3"/>
      <c r="G303" s="3"/>
      <c r="H303" s="3"/>
      <c r="I303" s="42">
        <v>302</v>
      </c>
      <c r="J303" s="6"/>
      <c r="K303" s="3"/>
      <c r="L303" s="37" t="str" cm="1">
        <f t="array" aca="1" ref="L30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3" s="38" t="str" cm="1">
        <f t="array" aca="1" ref="M30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3" s="39" t="str" cm="1">
        <f t="array" aca="1" ref="N30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3" s="38" t="str" cm="1">
        <f t="array" aca="1" ref="O30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4" spans="5:15" ht="14.25" customHeight="1">
      <c r="E304" s="2"/>
      <c r="F304" s="3"/>
      <c r="G304" s="3"/>
      <c r="H304" s="3"/>
      <c r="I304" s="42">
        <v>303</v>
      </c>
      <c r="J304" s="6"/>
      <c r="K304" s="3"/>
      <c r="L304" s="37" t="str" cm="1">
        <f t="array" aca="1" ref="L30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4" s="38" t="str" cm="1">
        <f t="array" aca="1" ref="M30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4" s="39" t="str" cm="1">
        <f t="array" aca="1" ref="N30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4" s="38" t="str" cm="1">
        <f t="array" aca="1" ref="O30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5" spans="5:15" ht="14.25" customHeight="1">
      <c r="E305" s="2"/>
      <c r="F305" s="3"/>
      <c r="G305" s="3"/>
      <c r="H305" s="3"/>
      <c r="I305" s="42">
        <v>304</v>
      </c>
      <c r="J305" s="6"/>
      <c r="K305" s="3"/>
      <c r="L305" s="37" t="str" cm="1">
        <f t="array" aca="1" ref="L30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5" s="38" t="str" cm="1">
        <f t="array" aca="1" ref="M30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5" s="39" t="str" cm="1">
        <f t="array" aca="1" ref="N30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5" s="38" t="str" cm="1">
        <f t="array" aca="1" ref="O30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6" spans="5:15" ht="14.25" customHeight="1">
      <c r="E306" s="2"/>
      <c r="F306" s="3"/>
      <c r="G306" s="3"/>
      <c r="H306" s="3"/>
      <c r="I306" s="42">
        <v>305</v>
      </c>
      <c r="J306" s="6"/>
      <c r="K306" s="3"/>
      <c r="L306" s="37" t="str" cm="1">
        <f t="array" aca="1" ref="L30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6" s="38" t="str" cm="1">
        <f t="array" aca="1" ref="M30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6" s="39" t="str" cm="1">
        <f t="array" aca="1" ref="N30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6" s="38" t="str" cm="1">
        <f t="array" aca="1" ref="O30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7" spans="5:15" ht="14.25" customHeight="1">
      <c r="E307" s="2"/>
      <c r="F307" s="3"/>
      <c r="G307" s="3"/>
      <c r="H307" s="3"/>
      <c r="I307" s="42">
        <v>306</v>
      </c>
      <c r="J307" s="6"/>
      <c r="K307" s="3"/>
      <c r="L307" s="37" t="str" cm="1">
        <f t="array" aca="1" ref="L30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7" s="38" t="str" cm="1">
        <f t="array" aca="1" ref="M30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7" s="39" t="str" cm="1">
        <f t="array" aca="1" ref="N30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7" s="38" t="str" cm="1">
        <f t="array" aca="1" ref="O30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8" spans="5:15" ht="14.25" customHeight="1">
      <c r="E308" s="2"/>
      <c r="F308" s="3"/>
      <c r="G308" s="3"/>
      <c r="H308" s="3"/>
      <c r="I308" s="42">
        <v>307</v>
      </c>
      <c r="J308" s="6"/>
      <c r="K308" s="3"/>
      <c r="L308" s="37" t="str" cm="1">
        <f t="array" aca="1" ref="L30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8" s="38" t="str" cm="1">
        <f t="array" aca="1" ref="M30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8" s="39" t="str" cm="1">
        <f t="array" aca="1" ref="N30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8" s="38" t="str" cm="1">
        <f t="array" aca="1" ref="O30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09" spans="5:15" ht="14.25" customHeight="1">
      <c r="E309" s="2"/>
      <c r="F309" s="3"/>
      <c r="G309" s="3"/>
      <c r="H309" s="3"/>
      <c r="I309" s="42">
        <v>308</v>
      </c>
      <c r="J309" s="6"/>
      <c r="K309" s="3"/>
      <c r="L309" s="37" t="str" cm="1">
        <f t="array" aca="1" ref="L30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09" s="38" t="str" cm="1">
        <f t="array" aca="1" ref="M30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09" s="39" t="str" cm="1">
        <f t="array" aca="1" ref="N30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09" s="38" t="str" cm="1">
        <f t="array" aca="1" ref="O30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0" spans="5:15" ht="14.25" customHeight="1">
      <c r="E310" s="2"/>
      <c r="F310" s="3"/>
      <c r="G310" s="3"/>
      <c r="H310" s="3"/>
      <c r="I310" s="42">
        <v>309</v>
      </c>
      <c r="J310" s="6"/>
      <c r="K310" s="3"/>
      <c r="L310" s="37" t="str" cm="1">
        <f t="array" aca="1" ref="L31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0" s="38" t="str" cm="1">
        <f t="array" aca="1" ref="M31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0" s="39" t="str" cm="1">
        <f t="array" aca="1" ref="N31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0" s="38" t="str" cm="1">
        <f t="array" aca="1" ref="O31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1" spans="5:15" ht="14.25" customHeight="1">
      <c r="E311" s="2"/>
      <c r="F311" s="3"/>
      <c r="G311" s="3"/>
      <c r="H311" s="3"/>
      <c r="I311" s="42">
        <v>310</v>
      </c>
      <c r="J311" s="6"/>
      <c r="K311" s="3"/>
      <c r="L311" s="37" t="str" cm="1">
        <f t="array" aca="1" ref="L31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1" s="38" t="str" cm="1">
        <f t="array" aca="1" ref="M31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1" s="39" t="str" cm="1">
        <f t="array" aca="1" ref="N31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1" s="38" t="str" cm="1">
        <f t="array" aca="1" ref="O31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2" spans="5:15" ht="14.25" customHeight="1">
      <c r="E312" s="2"/>
      <c r="F312" s="3"/>
      <c r="G312" s="3"/>
      <c r="H312" s="3"/>
      <c r="I312" s="42">
        <v>311</v>
      </c>
      <c r="J312" s="6"/>
      <c r="K312" s="3"/>
      <c r="L312" s="37" t="str" cm="1">
        <f t="array" aca="1" ref="L31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2" s="38" t="str" cm="1">
        <f t="array" aca="1" ref="M31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2" s="39" t="str" cm="1">
        <f t="array" aca="1" ref="N31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2" s="38" t="str" cm="1">
        <f t="array" aca="1" ref="O31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3" spans="5:15" ht="14.25" customHeight="1">
      <c r="E313" s="2"/>
      <c r="F313" s="3"/>
      <c r="G313" s="3"/>
      <c r="H313" s="3"/>
      <c r="I313" s="42">
        <v>312</v>
      </c>
      <c r="J313" s="6"/>
      <c r="K313" s="3"/>
      <c r="L313" s="37" t="str" cm="1">
        <f t="array" aca="1" ref="L31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3" s="38" t="str" cm="1">
        <f t="array" aca="1" ref="M31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3" s="39" t="str" cm="1">
        <f t="array" aca="1" ref="N31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3" s="38" t="str" cm="1">
        <f t="array" aca="1" ref="O31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4" spans="5:15" ht="14.25" customHeight="1">
      <c r="E314" s="2"/>
      <c r="F314" s="3"/>
      <c r="G314" s="3"/>
      <c r="H314" s="3"/>
      <c r="I314" s="42">
        <v>313</v>
      </c>
      <c r="J314" s="6"/>
      <c r="K314" s="3"/>
      <c r="L314" s="37" t="str" cm="1">
        <f t="array" aca="1" ref="L31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4" s="38" t="str" cm="1">
        <f t="array" aca="1" ref="M31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4" s="39" t="str" cm="1">
        <f t="array" aca="1" ref="N31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4" s="38" t="str" cm="1">
        <f t="array" aca="1" ref="O31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5" spans="5:15" ht="14.25" customHeight="1">
      <c r="E315" s="2"/>
      <c r="F315" s="3"/>
      <c r="G315" s="3"/>
      <c r="H315" s="3"/>
      <c r="I315" s="42">
        <v>314</v>
      </c>
      <c r="J315" s="6"/>
      <c r="K315" s="3"/>
      <c r="L315" s="37" t="str" cm="1">
        <f t="array" aca="1" ref="L31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5" s="38" t="str" cm="1">
        <f t="array" aca="1" ref="M31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5" s="39" t="str" cm="1">
        <f t="array" aca="1" ref="N31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5" s="38" t="str" cm="1">
        <f t="array" aca="1" ref="O31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6" spans="5:15" ht="14.25" customHeight="1">
      <c r="E316" s="2"/>
      <c r="F316" s="3"/>
      <c r="G316" s="3"/>
      <c r="H316" s="3"/>
      <c r="I316" s="42">
        <v>315</v>
      </c>
      <c r="J316" s="6"/>
      <c r="K316" s="3"/>
      <c r="L316" s="37" t="str" cm="1">
        <f t="array" aca="1" ref="L31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6" s="38" t="str" cm="1">
        <f t="array" aca="1" ref="M31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6" s="39" t="str" cm="1">
        <f t="array" aca="1" ref="N31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6" s="38" t="str" cm="1">
        <f t="array" aca="1" ref="O31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7" spans="5:15" ht="14.25" customHeight="1">
      <c r="E317" s="2"/>
      <c r="F317" s="3"/>
      <c r="G317" s="3"/>
      <c r="H317" s="3"/>
      <c r="I317" s="42">
        <v>316</v>
      </c>
      <c r="J317" s="6"/>
      <c r="K317" s="3"/>
      <c r="L317" s="37" t="str" cm="1">
        <f t="array" aca="1" ref="L31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7" s="38" t="str" cm="1">
        <f t="array" aca="1" ref="M31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7" s="39" t="str" cm="1">
        <f t="array" aca="1" ref="N31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7" s="38" t="str" cm="1">
        <f t="array" aca="1" ref="O31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8" spans="5:15" ht="14.25" customHeight="1">
      <c r="E318" s="2"/>
      <c r="F318" s="3"/>
      <c r="G318" s="3"/>
      <c r="H318" s="3"/>
      <c r="I318" s="42">
        <v>317</v>
      </c>
      <c r="J318" s="6"/>
      <c r="K318" s="3"/>
      <c r="L318" s="37" t="str" cm="1">
        <f t="array" aca="1" ref="L31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8" s="38" t="str" cm="1">
        <f t="array" aca="1" ref="M31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8" s="39" t="str" cm="1">
        <f t="array" aca="1" ref="N31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8" s="38" t="str" cm="1">
        <f t="array" aca="1" ref="O31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19" spans="5:15" ht="14.25" customHeight="1">
      <c r="E319" s="2"/>
      <c r="F319" s="3"/>
      <c r="G319" s="3"/>
      <c r="H319" s="3"/>
      <c r="I319" s="42">
        <v>318</v>
      </c>
      <c r="J319" s="6"/>
      <c r="K319" s="3"/>
      <c r="L319" s="37" t="str" cm="1">
        <f t="array" aca="1" ref="L31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19" s="38" t="str" cm="1">
        <f t="array" aca="1" ref="M31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19" s="39" t="str" cm="1">
        <f t="array" aca="1" ref="N31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19" s="38" t="str" cm="1">
        <f t="array" aca="1" ref="O31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0" spans="5:15" ht="14.25" customHeight="1">
      <c r="E320" s="2"/>
      <c r="F320" s="3"/>
      <c r="G320" s="3"/>
      <c r="H320" s="3"/>
      <c r="I320" s="42">
        <v>319</v>
      </c>
      <c r="J320" s="6"/>
      <c r="K320" s="3"/>
      <c r="L320" s="37" t="str" cm="1">
        <f t="array" aca="1" ref="L32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0" s="38" t="str" cm="1">
        <f t="array" aca="1" ref="M32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0" s="39" t="str" cm="1">
        <f t="array" aca="1" ref="N32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0" s="38" t="str" cm="1">
        <f t="array" aca="1" ref="O32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1" spans="5:15" ht="14.25" customHeight="1">
      <c r="E321" s="2"/>
      <c r="F321" s="3"/>
      <c r="G321" s="3"/>
      <c r="H321" s="3"/>
      <c r="I321" s="42">
        <v>320</v>
      </c>
      <c r="J321" s="6"/>
      <c r="K321" s="3"/>
      <c r="L321" s="37" t="str" cm="1">
        <f t="array" aca="1" ref="L32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1" s="38" t="str" cm="1">
        <f t="array" aca="1" ref="M32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1" s="39" t="str" cm="1">
        <f t="array" aca="1" ref="N32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1" s="38" t="str" cm="1">
        <f t="array" aca="1" ref="O32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2" spans="5:15" ht="14.25" customHeight="1">
      <c r="E322" s="2"/>
      <c r="F322" s="3"/>
      <c r="G322" s="3"/>
      <c r="H322" s="3"/>
      <c r="I322" s="42">
        <v>321</v>
      </c>
      <c r="J322" s="6"/>
      <c r="K322" s="3"/>
      <c r="L322" s="37" t="str" cm="1">
        <f t="array" aca="1" ref="L32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2" s="38" t="str" cm="1">
        <f t="array" aca="1" ref="M32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2" s="39" t="str" cm="1">
        <f t="array" aca="1" ref="N32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2" s="38" t="str" cm="1">
        <f t="array" aca="1" ref="O32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3" spans="5:15" ht="14.25" customHeight="1">
      <c r="E323" s="2"/>
      <c r="F323" s="3"/>
      <c r="G323" s="3"/>
      <c r="H323" s="3"/>
      <c r="I323" s="42">
        <v>322</v>
      </c>
      <c r="J323" s="6"/>
      <c r="K323" s="3"/>
      <c r="L323" s="37" t="str" cm="1">
        <f t="array" aca="1" ref="L32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3" s="38" t="str" cm="1">
        <f t="array" aca="1" ref="M32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3" s="39" t="str" cm="1">
        <f t="array" aca="1" ref="N32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3" s="38" t="str" cm="1">
        <f t="array" aca="1" ref="O32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4" spans="5:15" ht="14.25" customHeight="1">
      <c r="E324" s="2"/>
      <c r="F324" s="3"/>
      <c r="G324" s="3"/>
      <c r="H324" s="3"/>
      <c r="I324" s="42">
        <v>323</v>
      </c>
      <c r="J324" s="6"/>
      <c r="K324" s="3"/>
      <c r="L324" s="37" t="str" cm="1">
        <f t="array" aca="1" ref="L32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4" s="38" t="str" cm="1">
        <f t="array" aca="1" ref="M32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4" s="39" t="str" cm="1">
        <f t="array" aca="1" ref="N32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4" s="38" t="str" cm="1">
        <f t="array" aca="1" ref="O32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5" spans="5:15" ht="14.25" customHeight="1">
      <c r="E325" s="2"/>
      <c r="F325" s="3"/>
      <c r="G325" s="3"/>
      <c r="H325" s="3"/>
      <c r="I325" s="42">
        <v>324</v>
      </c>
      <c r="J325" s="6"/>
      <c r="K325" s="3"/>
      <c r="L325" s="37" t="str" cm="1">
        <f t="array" aca="1" ref="L32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5" s="38" t="str" cm="1">
        <f t="array" aca="1" ref="M32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5" s="39" t="str" cm="1">
        <f t="array" aca="1" ref="N32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5" s="38" t="str" cm="1">
        <f t="array" aca="1" ref="O32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6" spans="5:15" ht="14.25" customHeight="1">
      <c r="E326" s="2"/>
      <c r="F326" s="3"/>
      <c r="G326" s="3"/>
      <c r="H326" s="3"/>
      <c r="I326" s="42">
        <v>325</v>
      </c>
      <c r="J326" s="6"/>
      <c r="K326" s="3"/>
      <c r="L326" s="37" t="str" cm="1">
        <f t="array" aca="1" ref="L32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6" s="38" t="str" cm="1">
        <f t="array" aca="1" ref="M32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6" s="39" t="str" cm="1">
        <f t="array" aca="1" ref="N32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6" s="38" t="str" cm="1">
        <f t="array" aca="1" ref="O32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7" spans="5:15" ht="14.25" customHeight="1">
      <c r="E327" s="2"/>
      <c r="F327" s="3"/>
      <c r="G327" s="3"/>
      <c r="H327" s="3"/>
      <c r="I327" s="42">
        <v>326</v>
      </c>
      <c r="J327" s="6"/>
      <c r="K327" s="3"/>
      <c r="L327" s="37" t="str" cm="1">
        <f t="array" aca="1" ref="L32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7" s="38" t="str" cm="1">
        <f t="array" aca="1" ref="M32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7" s="39" t="str" cm="1">
        <f t="array" aca="1" ref="N32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7" s="38" t="str" cm="1">
        <f t="array" aca="1" ref="O32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8" spans="5:15" ht="14.25" customHeight="1">
      <c r="E328" s="2"/>
      <c r="F328" s="3"/>
      <c r="G328" s="3"/>
      <c r="H328" s="3"/>
      <c r="I328" s="42">
        <v>327</v>
      </c>
      <c r="J328" s="6"/>
      <c r="K328" s="3"/>
      <c r="L328" s="37" t="str" cm="1">
        <f t="array" aca="1" ref="L32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8" s="38" t="str" cm="1">
        <f t="array" aca="1" ref="M32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8" s="39" t="str" cm="1">
        <f t="array" aca="1" ref="N32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8" s="38" t="str" cm="1">
        <f t="array" aca="1" ref="O32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29" spans="5:15" ht="14.25" customHeight="1">
      <c r="E329" s="2"/>
      <c r="F329" s="3"/>
      <c r="G329" s="3"/>
      <c r="H329" s="3"/>
      <c r="I329" s="42">
        <v>328</v>
      </c>
      <c r="J329" s="6"/>
      <c r="K329" s="3"/>
      <c r="L329" s="37" t="str" cm="1">
        <f t="array" aca="1" ref="L32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29" s="38" t="str" cm="1">
        <f t="array" aca="1" ref="M32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29" s="39" t="str" cm="1">
        <f t="array" aca="1" ref="N32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29" s="38" t="str" cm="1">
        <f t="array" aca="1" ref="O32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0" spans="5:15" ht="14.25" customHeight="1">
      <c r="E330" s="2"/>
      <c r="F330" s="3"/>
      <c r="G330" s="3"/>
      <c r="H330" s="3"/>
      <c r="I330" s="42">
        <v>329</v>
      </c>
      <c r="J330" s="6"/>
      <c r="K330" s="3"/>
      <c r="L330" s="37" t="str" cm="1">
        <f t="array" aca="1" ref="L33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0" s="38" t="str" cm="1">
        <f t="array" aca="1" ref="M33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0" s="39" t="str" cm="1">
        <f t="array" aca="1" ref="N33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0" s="38" t="str" cm="1">
        <f t="array" aca="1" ref="O33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1" spans="5:15" ht="14.25" customHeight="1">
      <c r="E331" s="2"/>
      <c r="F331" s="3"/>
      <c r="G331" s="3"/>
      <c r="H331" s="3"/>
      <c r="I331" s="42">
        <v>330</v>
      </c>
      <c r="J331" s="6"/>
      <c r="K331" s="3"/>
      <c r="L331" s="37" t="str" cm="1">
        <f t="array" aca="1" ref="L33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1" s="38" t="str" cm="1">
        <f t="array" aca="1" ref="M33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1" s="39" t="str" cm="1">
        <f t="array" aca="1" ref="N33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1" s="38" t="str" cm="1">
        <f t="array" aca="1" ref="O33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2" spans="5:15" ht="14.25" customHeight="1">
      <c r="E332" s="2"/>
      <c r="F332" s="3"/>
      <c r="G332" s="3"/>
      <c r="H332" s="3"/>
      <c r="I332" s="42">
        <v>331</v>
      </c>
      <c r="J332" s="6"/>
      <c r="K332" s="3"/>
      <c r="L332" s="37" t="str" cm="1">
        <f t="array" aca="1" ref="L33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2" s="38" t="str" cm="1">
        <f t="array" aca="1" ref="M33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2" s="39" t="str" cm="1">
        <f t="array" aca="1" ref="N33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2" s="38" t="str" cm="1">
        <f t="array" aca="1" ref="O33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3" spans="5:15" ht="14.25" customHeight="1">
      <c r="E333" s="2"/>
      <c r="F333" s="3"/>
      <c r="G333" s="3"/>
      <c r="H333" s="3"/>
      <c r="I333" s="42">
        <v>332</v>
      </c>
      <c r="J333" s="6"/>
      <c r="K333" s="3"/>
      <c r="L333" s="37" t="str" cm="1">
        <f t="array" aca="1" ref="L33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3" s="38" t="str" cm="1">
        <f t="array" aca="1" ref="M33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3" s="39" t="str" cm="1">
        <f t="array" aca="1" ref="N33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3" s="38" t="str" cm="1">
        <f t="array" aca="1" ref="O33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4" spans="5:15" ht="14.25" customHeight="1">
      <c r="E334" s="2"/>
      <c r="F334" s="3"/>
      <c r="G334" s="3"/>
      <c r="H334" s="3"/>
      <c r="I334" s="42">
        <v>333</v>
      </c>
      <c r="J334" s="6"/>
      <c r="K334" s="3"/>
      <c r="L334" s="37" t="str" cm="1">
        <f t="array" aca="1" ref="L33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4" s="38" t="str" cm="1">
        <f t="array" aca="1" ref="M33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4" s="39" t="str" cm="1">
        <f t="array" aca="1" ref="N33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4" s="38" t="str" cm="1">
        <f t="array" aca="1" ref="O33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5" spans="5:15" ht="14.25" customHeight="1">
      <c r="E335" s="2"/>
      <c r="F335" s="3"/>
      <c r="G335" s="3"/>
      <c r="H335" s="3"/>
      <c r="I335" s="42">
        <v>334</v>
      </c>
      <c r="J335" s="6"/>
      <c r="K335" s="3"/>
      <c r="L335" s="37" t="str" cm="1">
        <f t="array" aca="1" ref="L33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5" s="38" t="str" cm="1">
        <f t="array" aca="1" ref="M33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5" s="39" t="str" cm="1">
        <f t="array" aca="1" ref="N33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5" s="38" t="str" cm="1">
        <f t="array" aca="1" ref="O33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6" spans="5:15" ht="14.25" customHeight="1">
      <c r="E336" s="2"/>
      <c r="F336" s="3"/>
      <c r="G336" s="3"/>
      <c r="H336" s="3"/>
      <c r="I336" s="42">
        <v>335</v>
      </c>
      <c r="J336" s="6"/>
      <c r="K336" s="3"/>
      <c r="L336" s="37" t="str" cm="1">
        <f t="array" aca="1" ref="L33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6" s="38" t="str" cm="1">
        <f t="array" aca="1" ref="M33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6" s="39" t="str" cm="1">
        <f t="array" aca="1" ref="N33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6" s="38" t="str" cm="1">
        <f t="array" aca="1" ref="O33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7" spans="5:15" ht="14.25" customHeight="1">
      <c r="E337" s="2"/>
      <c r="F337" s="3"/>
      <c r="G337" s="3"/>
      <c r="H337" s="3"/>
      <c r="I337" s="42">
        <v>336</v>
      </c>
      <c r="J337" s="6"/>
      <c r="K337" s="3"/>
      <c r="L337" s="37" t="str" cm="1">
        <f t="array" aca="1" ref="L33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7" s="38" t="str" cm="1">
        <f t="array" aca="1" ref="M33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7" s="39" t="str" cm="1">
        <f t="array" aca="1" ref="N33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7" s="38" t="str" cm="1">
        <f t="array" aca="1" ref="O33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8" spans="5:15" ht="14.25" customHeight="1">
      <c r="E338" s="2"/>
      <c r="F338" s="3"/>
      <c r="G338" s="3"/>
      <c r="H338" s="3"/>
      <c r="I338" s="42">
        <v>337</v>
      </c>
      <c r="J338" s="6"/>
      <c r="K338" s="3"/>
      <c r="L338" s="37" t="str" cm="1">
        <f t="array" aca="1" ref="L33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8" s="38" t="str" cm="1">
        <f t="array" aca="1" ref="M33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8" s="39" t="str" cm="1">
        <f t="array" aca="1" ref="N33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8" s="38" t="str" cm="1">
        <f t="array" aca="1" ref="O33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39" spans="5:15" ht="14.25" customHeight="1">
      <c r="E339" s="2"/>
      <c r="F339" s="3"/>
      <c r="G339" s="3"/>
      <c r="H339" s="3"/>
      <c r="I339" s="42">
        <v>338</v>
      </c>
      <c r="J339" s="6"/>
      <c r="K339" s="3"/>
      <c r="L339" s="37" t="str" cm="1">
        <f t="array" aca="1" ref="L33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39" s="38" t="str" cm="1">
        <f t="array" aca="1" ref="M33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39" s="39" t="str" cm="1">
        <f t="array" aca="1" ref="N33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39" s="38" t="str" cm="1">
        <f t="array" aca="1" ref="O33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0" spans="5:15" ht="14.25" customHeight="1">
      <c r="E340" s="2"/>
      <c r="F340" s="3"/>
      <c r="G340" s="3"/>
      <c r="H340" s="3"/>
      <c r="I340" s="42">
        <v>339</v>
      </c>
      <c r="J340" s="6"/>
      <c r="K340" s="3"/>
      <c r="L340" s="37" t="str" cm="1">
        <f t="array" aca="1" ref="L34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0" s="38" t="str" cm="1">
        <f t="array" aca="1" ref="M34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0" s="39" t="str" cm="1">
        <f t="array" aca="1" ref="N34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0" s="38" t="str" cm="1">
        <f t="array" aca="1" ref="O34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1" spans="5:15" ht="14.25" customHeight="1">
      <c r="E341" s="2"/>
      <c r="F341" s="3"/>
      <c r="G341" s="3"/>
      <c r="H341" s="3"/>
      <c r="I341" s="42">
        <v>340</v>
      </c>
      <c r="J341" s="6"/>
      <c r="K341" s="3"/>
      <c r="L341" s="37" t="str" cm="1">
        <f t="array" aca="1" ref="L34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1" s="38" t="str" cm="1">
        <f t="array" aca="1" ref="M34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1" s="39" t="str" cm="1">
        <f t="array" aca="1" ref="N34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1" s="38" t="str" cm="1">
        <f t="array" aca="1" ref="O34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2" spans="5:15" ht="14.25" customHeight="1">
      <c r="E342" s="2"/>
      <c r="F342" s="3"/>
      <c r="G342" s="3"/>
      <c r="H342" s="3"/>
      <c r="I342" s="42">
        <v>341</v>
      </c>
      <c r="J342" s="6"/>
      <c r="K342" s="3"/>
      <c r="L342" s="37" t="str" cm="1">
        <f t="array" aca="1" ref="L34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2" s="38" t="str" cm="1">
        <f t="array" aca="1" ref="M34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2" s="39" t="str" cm="1">
        <f t="array" aca="1" ref="N34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2" s="38" t="str" cm="1">
        <f t="array" aca="1" ref="O34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3" spans="5:15" ht="14.25" customHeight="1">
      <c r="E343" s="2"/>
      <c r="F343" s="3"/>
      <c r="G343" s="3"/>
      <c r="H343" s="3"/>
      <c r="I343" s="42">
        <v>342</v>
      </c>
      <c r="J343" s="6"/>
      <c r="K343" s="3"/>
      <c r="L343" s="37" t="str" cm="1">
        <f t="array" aca="1" ref="L34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3" s="38" t="str" cm="1">
        <f t="array" aca="1" ref="M34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3" s="39" t="str" cm="1">
        <f t="array" aca="1" ref="N34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3" s="38" t="str" cm="1">
        <f t="array" aca="1" ref="O34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4" spans="5:15" ht="14.25" customHeight="1">
      <c r="E344" s="2"/>
      <c r="F344" s="3"/>
      <c r="G344" s="3"/>
      <c r="H344" s="3"/>
      <c r="I344" s="42">
        <v>343</v>
      </c>
      <c r="J344" s="6"/>
      <c r="K344" s="3"/>
      <c r="L344" s="37" t="str" cm="1">
        <f t="array" aca="1" ref="L34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4" s="38" t="str" cm="1">
        <f t="array" aca="1" ref="M34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4" s="39" t="str" cm="1">
        <f t="array" aca="1" ref="N34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4" s="38" t="str" cm="1">
        <f t="array" aca="1" ref="O34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5" spans="5:15" ht="14.25" customHeight="1">
      <c r="E345" s="2"/>
      <c r="F345" s="3"/>
      <c r="G345" s="3"/>
      <c r="H345" s="3"/>
      <c r="I345" s="42">
        <v>344</v>
      </c>
      <c r="J345" s="6"/>
      <c r="K345" s="3"/>
      <c r="L345" s="37" t="str" cm="1">
        <f t="array" aca="1" ref="L34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5" s="38" t="str" cm="1">
        <f t="array" aca="1" ref="M34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5" s="39" t="str" cm="1">
        <f t="array" aca="1" ref="N34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5" s="38" t="str" cm="1">
        <f t="array" aca="1" ref="O34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6" spans="5:15" ht="14.25" customHeight="1">
      <c r="E346" s="2"/>
      <c r="F346" s="3"/>
      <c r="G346" s="3"/>
      <c r="H346" s="3"/>
      <c r="I346" s="42">
        <v>345</v>
      </c>
      <c r="J346" s="6"/>
      <c r="K346" s="3"/>
      <c r="L346" s="37" t="str" cm="1">
        <f t="array" aca="1" ref="L34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6" s="38" t="str" cm="1">
        <f t="array" aca="1" ref="M34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6" s="39" t="str" cm="1">
        <f t="array" aca="1" ref="N34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6" s="38" t="str" cm="1">
        <f t="array" aca="1" ref="O34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7" spans="5:15" ht="14.25" customHeight="1">
      <c r="E347" s="2"/>
      <c r="F347" s="3"/>
      <c r="G347" s="3"/>
      <c r="H347" s="3"/>
      <c r="I347" s="42">
        <v>346</v>
      </c>
      <c r="J347" s="6"/>
      <c r="K347" s="3"/>
      <c r="L347" s="37" t="str" cm="1">
        <f t="array" aca="1" ref="L34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7" s="38" t="str" cm="1">
        <f t="array" aca="1" ref="M34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7" s="39" t="str" cm="1">
        <f t="array" aca="1" ref="N34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7" s="38" t="str" cm="1">
        <f t="array" aca="1" ref="O34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8" spans="5:15" ht="14.25" customHeight="1">
      <c r="E348" s="2"/>
      <c r="F348" s="3"/>
      <c r="G348" s="3"/>
      <c r="H348" s="3"/>
      <c r="I348" s="42">
        <v>347</v>
      </c>
      <c r="J348" s="6"/>
      <c r="K348" s="3"/>
      <c r="L348" s="37" t="str" cm="1">
        <f t="array" aca="1" ref="L34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8" s="38" t="str" cm="1">
        <f t="array" aca="1" ref="M34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8" s="39" t="str" cm="1">
        <f t="array" aca="1" ref="N34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8" s="38" t="str" cm="1">
        <f t="array" aca="1" ref="O34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49" spans="5:15" ht="14.25" customHeight="1">
      <c r="E349" s="2"/>
      <c r="F349" s="3"/>
      <c r="G349" s="3"/>
      <c r="H349" s="3"/>
      <c r="I349" s="42">
        <v>348</v>
      </c>
      <c r="J349" s="6"/>
      <c r="K349" s="3"/>
      <c r="L349" s="37" t="str" cm="1">
        <f t="array" aca="1" ref="L34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49" s="38" t="str" cm="1">
        <f t="array" aca="1" ref="M34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49" s="39" t="str" cm="1">
        <f t="array" aca="1" ref="N34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49" s="38" t="str" cm="1">
        <f t="array" aca="1" ref="O34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0" spans="5:15" ht="14.25" customHeight="1">
      <c r="E350" s="2"/>
      <c r="F350" s="3"/>
      <c r="G350" s="3"/>
      <c r="H350" s="3"/>
      <c r="I350" s="42">
        <v>349</v>
      </c>
      <c r="J350" s="6"/>
      <c r="K350" s="3"/>
      <c r="L350" s="37" t="str" cm="1">
        <f t="array" aca="1" ref="L35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0" s="38" t="str" cm="1">
        <f t="array" aca="1" ref="M35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0" s="39" t="str" cm="1">
        <f t="array" aca="1" ref="N35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0" s="38" t="str" cm="1">
        <f t="array" aca="1" ref="O35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1" spans="5:15" ht="14.25" customHeight="1">
      <c r="E351" s="2"/>
      <c r="F351" s="3"/>
      <c r="G351" s="3"/>
      <c r="H351" s="3"/>
      <c r="I351" s="42">
        <v>350</v>
      </c>
      <c r="J351" s="6"/>
      <c r="K351" s="3"/>
      <c r="L351" s="37" t="str" cm="1">
        <f t="array" aca="1" ref="L35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1" s="38" t="str" cm="1">
        <f t="array" aca="1" ref="M35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1" s="39" t="str" cm="1">
        <f t="array" aca="1" ref="N35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1" s="38" t="str" cm="1">
        <f t="array" aca="1" ref="O35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2" spans="5:15" ht="14.25" customHeight="1">
      <c r="E352" s="2"/>
      <c r="F352" s="3"/>
      <c r="G352" s="3"/>
      <c r="H352" s="3"/>
      <c r="I352" s="42">
        <v>351</v>
      </c>
      <c r="J352" s="6"/>
      <c r="K352" s="3"/>
      <c r="L352" s="37" t="str" cm="1">
        <f t="array" aca="1" ref="L35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2" s="38" t="str" cm="1">
        <f t="array" aca="1" ref="M35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2" s="39" t="str" cm="1">
        <f t="array" aca="1" ref="N35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2" s="38" t="str" cm="1">
        <f t="array" aca="1" ref="O35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3" spans="5:15" ht="14.25" customHeight="1">
      <c r="E353" s="2"/>
      <c r="F353" s="3"/>
      <c r="G353" s="3"/>
      <c r="H353" s="3"/>
      <c r="I353" s="42">
        <v>352</v>
      </c>
      <c r="J353" s="6"/>
      <c r="K353" s="3"/>
      <c r="L353" s="37" t="str" cm="1">
        <f t="array" aca="1" ref="L35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3" s="38" t="str" cm="1">
        <f t="array" aca="1" ref="M35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3" s="39" t="str" cm="1">
        <f t="array" aca="1" ref="N35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3" s="38" t="str" cm="1">
        <f t="array" aca="1" ref="O35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4" spans="5:15" ht="14.25" customHeight="1">
      <c r="E354" s="2"/>
      <c r="F354" s="3"/>
      <c r="G354" s="3"/>
      <c r="H354" s="3"/>
      <c r="I354" s="42">
        <v>353</v>
      </c>
      <c r="J354" s="6"/>
      <c r="K354" s="3"/>
      <c r="L354" s="37" t="str" cm="1">
        <f t="array" aca="1" ref="L35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4" s="38" t="str" cm="1">
        <f t="array" aca="1" ref="M35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4" s="39" t="str" cm="1">
        <f t="array" aca="1" ref="N35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4" s="38" t="str" cm="1">
        <f t="array" aca="1" ref="O35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5" spans="5:15" ht="14.25" customHeight="1">
      <c r="E355" s="2"/>
      <c r="F355" s="3"/>
      <c r="G355" s="3"/>
      <c r="H355" s="3"/>
      <c r="I355" s="42">
        <v>354</v>
      </c>
      <c r="J355" s="6"/>
      <c r="K355" s="3"/>
      <c r="L355" s="37" t="str" cm="1">
        <f t="array" aca="1" ref="L35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5" s="38" t="str" cm="1">
        <f t="array" aca="1" ref="M35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5" s="39" t="str" cm="1">
        <f t="array" aca="1" ref="N35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5" s="38" t="str" cm="1">
        <f t="array" aca="1" ref="O35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6" spans="5:15" ht="14.25" customHeight="1">
      <c r="E356" s="2"/>
      <c r="F356" s="3"/>
      <c r="G356" s="3"/>
      <c r="H356" s="3"/>
      <c r="I356" s="42">
        <v>355</v>
      </c>
      <c r="J356" s="6"/>
      <c r="K356" s="3"/>
      <c r="L356" s="37" t="str" cm="1">
        <f t="array" aca="1" ref="L35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6" s="38" t="str" cm="1">
        <f t="array" aca="1" ref="M35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6" s="39" t="str" cm="1">
        <f t="array" aca="1" ref="N35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6" s="38" t="str" cm="1">
        <f t="array" aca="1" ref="O35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7" spans="5:15" ht="14.25" customHeight="1">
      <c r="E357" s="2"/>
      <c r="F357" s="3"/>
      <c r="G357" s="3"/>
      <c r="H357" s="3"/>
      <c r="I357" s="42">
        <v>356</v>
      </c>
      <c r="J357" s="6"/>
      <c r="K357" s="3"/>
      <c r="L357" s="37" t="str" cm="1">
        <f t="array" aca="1" ref="L35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7" s="38" t="str" cm="1">
        <f t="array" aca="1" ref="M35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7" s="39" t="str" cm="1">
        <f t="array" aca="1" ref="N35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7" s="38" t="str" cm="1">
        <f t="array" aca="1" ref="O35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8" spans="5:15" ht="14.25" customHeight="1">
      <c r="E358" s="2"/>
      <c r="F358" s="3"/>
      <c r="G358" s="3"/>
      <c r="H358" s="3"/>
      <c r="I358" s="42">
        <v>357</v>
      </c>
      <c r="J358" s="6"/>
      <c r="K358" s="3"/>
      <c r="L358" s="37" t="str" cm="1">
        <f t="array" aca="1" ref="L35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8" s="38" t="str" cm="1">
        <f t="array" aca="1" ref="M35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8" s="39" t="str" cm="1">
        <f t="array" aca="1" ref="N35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8" s="38" t="str" cm="1">
        <f t="array" aca="1" ref="O35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59" spans="5:15" ht="14.25" customHeight="1">
      <c r="E359" s="2"/>
      <c r="F359" s="3"/>
      <c r="G359" s="3"/>
      <c r="H359" s="3"/>
      <c r="I359" s="42">
        <v>358</v>
      </c>
      <c r="J359" s="6"/>
      <c r="K359" s="3"/>
      <c r="L359" s="37" t="str" cm="1">
        <f t="array" aca="1" ref="L35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59" s="38" t="str" cm="1">
        <f t="array" aca="1" ref="M35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59" s="39" t="str" cm="1">
        <f t="array" aca="1" ref="N35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59" s="38" t="str" cm="1">
        <f t="array" aca="1" ref="O35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0" spans="5:15" ht="14.25" customHeight="1">
      <c r="E360" s="2"/>
      <c r="F360" s="3"/>
      <c r="G360" s="3"/>
      <c r="H360" s="3"/>
      <c r="I360" s="42">
        <v>359</v>
      </c>
      <c r="J360" s="6"/>
      <c r="K360" s="3"/>
      <c r="L360" s="37" t="str" cm="1">
        <f t="array" aca="1" ref="L36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0" s="38" t="str" cm="1">
        <f t="array" aca="1" ref="M36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0" s="39" t="str" cm="1">
        <f t="array" aca="1" ref="N36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0" s="38" t="str" cm="1">
        <f t="array" aca="1" ref="O36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1" spans="5:15" ht="14.25" customHeight="1">
      <c r="E361" s="2"/>
      <c r="F361" s="3"/>
      <c r="G361" s="3"/>
      <c r="H361" s="3"/>
      <c r="I361" s="42">
        <v>360</v>
      </c>
      <c r="J361" s="6"/>
      <c r="K361" s="3"/>
      <c r="L361" s="37" t="str" cm="1">
        <f t="array" aca="1" ref="L36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1" s="38" t="str" cm="1">
        <f t="array" aca="1" ref="M36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1" s="39" t="str" cm="1">
        <f t="array" aca="1" ref="N36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1" s="38" t="str" cm="1">
        <f t="array" aca="1" ref="O36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2" spans="5:15" ht="14.25" customHeight="1">
      <c r="E362" s="2"/>
      <c r="F362" s="3"/>
      <c r="G362" s="3"/>
      <c r="H362" s="3"/>
      <c r="I362" s="42">
        <v>361</v>
      </c>
      <c r="J362" s="6"/>
      <c r="K362" s="3"/>
      <c r="L362" s="37" t="str" cm="1">
        <f t="array" aca="1" ref="L36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2" s="38" t="str" cm="1">
        <f t="array" aca="1" ref="M36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2" s="39" t="str" cm="1">
        <f t="array" aca="1" ref="N36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2" s="38" t="str" cm="1">
        <f t="array" aca="1" ref="O36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3" spans="5:15" ht="14.25" customHeight="1">
      <c r="E363" s="2"/>
      <c r="F363" s="3"/>
      <c r="G363" s="3"/>
      <c r="H363" s="3"/>
      <c r="I363" s="42">
        <v>362</v>
      </c>
      <c r="J363" s="6"/>
      <c r="K363" s="3"/>
      <c r="L363" s="37" t="str" cm="1">
        <f t="array" aca="1" ref="L36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3" s="38" t="str" cm="1">
        <f t="array" aca="1" ref="M36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3" s="39" t="str" cm="1">
        <f t="array" aca="1" ref="N36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3" s="38" t="str" cm="1">
        <f t="array" aca="1" ref="O36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4" spans="5:15" ht="14.25" customHeight="1">
      <c r="E364" s="2"/>
      <c r="F364" s="3"/>
      <c r="G364" s="3"/>
      <c r="H364" s="3"/>
      <c r="I364" s="42">
        <v>363</v>
      </c>
      <c r="J364" s="6"/>
      <c r="K364" s="3"/>
      <c r="L364" s="37" t="str" cm="1">
        <f t="array" aca="1" ref="L36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4" s="38" t="str" cm="1">
        <f t="array" aca="1" ref="M36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4" s="39" t="str" cm="1">
        <f t="array" aca="1" ref="N36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4" s="38" t="str" cm="1">
        <f t="array" aca="1" ref="O36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5" spans="5:15" ht="14.25" customHeight="1">
      <c r="E365" s="2"/>
      <c r="F365" s="3"/>
      <c r="G365" s="3"/>
      <c r="H365" s="3"/>
      <c r="I365" s="42">
        <v>364</v>
      </c>
      <c r="J365" s="6"/>
      <c r="K365" s="3"/>
      <c r="L365" s="37" t="str" cm="1">
        <f t="array" aca="1" ref="L36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5" s="38" t="str" cm="1">
        <f t="array" aca="1" ref="M36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5" s="39" t="str" cm="1">
        <f t="array" aca="1" ref="N36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5" s="38" t="str" cm="1">
        <f t="array" aca="1" ref="O36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6" spans="5:15" ht="14.25" customHeight="1">
      <c r="E366" s="2"/>
      <c r="F366" s="3"/>
      <c r="G366" s="3"/>
      <c r="H366" s="3"/>
      <c r="I366" s="42">
        <v>365</v>
      </c>
      <c r="J366" s="6"/>
      <c r="K366" s="3"/>
      <c r="L366" s="37" t="str" cm="1">
        <f t="array" aca="1" ref="L36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6" s="38" t="str" cm="1">
        <f t="array" aca="1" ref="M36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6" s="39" t="str" cm="1">
        <f t="array" aca="1" ref="N36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6" s="38" t="str" cm="1">
        <f t="array" aca="1" ref="O36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7" spans="5:15" ht="14.25" customHeight="1">
      <c r="E367" s="2"/>
      <c r="F367" s="3"/>
      <c r="G367" s="3"/>
      <c r="H367" s="3"/>
      <c r="I367" s="42">
        <v>366</v>
      </c>
      <c r="J367" s="6"/>
      <c r="K367" s="3"/>
      <c r="L367" s="37" t="str" cm="1">
        <f t="array" aca="1" ref="L36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7" s="38" t="str" cm="1">
        <f t="array" aca="1" ref="M36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7" s="39" t="str" cm="1">
        <f t="array" aca="1" ref="N36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7" s="38" t="str" cm="1">
        <f t="array" aca="1" ref="O36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8" spans="5:15" ht="14.25" customHeight="1">
      <c r="E368" s="2"/>
      <c r="F368" s="3"/>
      <c r="G368" s="3"/>
      <c r="H368" s="3"/>
      <c r="I368" s="42">
        <v>367</v>
      </c>
      <c r="J368" s="6"/>
      <c r="K368" s="3"/>
      <c r="L368" s="37" t="str" cm="1">
        <f t="array" aca="1" ref="L36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8" s="38" t="str" cm="1">
        <f t="array" aca="1" ref="M36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8" s="39" t="str" cm="1">
        <f t="array" aca="1" ref="N36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8" s="38" t="str" cm="1">
        <f t="array" aca="1" ref="O36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69" spans="5:15" ht="14.25" customHeight="1">
      <c r="E369" s="2"/>
      <c r="F369" s="3"/>
      <c r="G369" s="3"/>
      <c r="H369" s="3"/>
      <c r="I369" s="42">
        <v>368</v>
      </c>
      <c r="J369" s="6"/>
      <c r="K369" s="3"/>
      <c r="L369" s="37" t="str" cm="1">
        <f t="array" aca="1" ref="L36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69" s="38" t="str" cm="1">
        <f t="array" aca="1" ref="M36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69" s="39" t="str" cm="1">
        <f t="array" aca="1" ref="N36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69" s="38" t="str" cm="1">
        <f t="array" aca="1" ref="O36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0" spans="5:15" ht="14.25" customHeight="1">
      <c r="E370" s="2"/>
      <c r="F370" s="3"/>
      <c r="G370" s="3"/>
      <c r="H370" s="3"/>
      <c r="I370" s="42">
        <v>369</v>
      </c>
      <c r="J370" s="6"/>
      <c r="K370" s="3"/>
      <c r="L370" s="37" t="str" cm="1">
        <f t="array" aca="1" ref="L37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0" s="38" t="str" cm="1">
        <f t="array" aca="1" ref="M37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0" s="39" t="str" cm="1">
        <f t="array" aca="1" ref="N37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0" s="38" t="str" cm="1">
        <f t="array" aca="1" ref="O37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1" spans="5:15" ht="14.25" customHeight="1">
      <c r="E371" s="2"/>
      <c r="F371" s="3"/>
      <c r="G371" s="3"/>
      <c r="H371" s="3"/>
      <c r="I371" s="42">
        <v>370</v>
      </c>
      <c r="J371" s="6"/>
      <c r="K371" s="3"/>
      <c r="L371" s="37" t="str" cm="1">
        <f t="array" aca="1" ref="L37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1" s="38" t="str" cm="1">
        <f t="array" aca="1" ref="M37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1" s="39" t="str" cm="1">
        <f t="array" aca="1" ref="N37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1" s="38" t="str" cm="1">
        <f t="array" aca="1" ref="O37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2" spans="5:15" ht="14.25" customHeight="1">
      <c r="E372" s="2"/>
      <c r="F372" s="3"/>
      <c r="G372" s="3"/>
      <c r="H372" s="3"/>
      <c r="I372" s="42">
        <v>371</v>
      </c>
      <c r="J372" s="6"/>
      <c r="K372" s="3"/>
      <c r="L372" s="37" t="str" cm="1">
        <f t="array" aca="1" ref="L37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2" s="38" t="str" cm="1">
        <f t="array" aca="1" ref="M37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2" s="39" t="str" cm="1">
        <f t="array" aca="1" ref="N37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2" s="38" t="str" cm="1">
        <f t="array" aca="1" ref="O37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3" spans="5:15" ht="14.25" customHeight="1">
      <c r="E373" s="2"/>
      <c r="F373" s="3"/>
      <c r="G373" s="3"/>
      <c r="H373" s="3"/>
      <c r="I373" s="42">
        <v>372</v>
      </c>
      <c r="J373" s="6"/>
      <c r="K373" s="3"/>
      <c r="L373" s="37" t="str" cm="1">
        <f t="array" aca="1" ref="L37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3" s="38" t="str" cm="1">
        <f t="array" aca="1" ref="M37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3" s="39" t="str" cm="1">
        <f t="array" aca="1" ref="N37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3" s="38" t="str" cm="1">
        <f t="array" aca="1" ref="O37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4" spans="5:15" ht="14.25" customHeight="1">
      <c r="E374" s="2"/>
      <c r="F374" s="3"/>
      <c r="G374" s="3"/>
      <c r="H374" s="3"/>
      <c r="I374" s="42">
        <v>373</v>
      </c>
      <c r="J374" s="6"/>
      <c r="K374" s="3"/>
      <c r="L374" s="37" t="str" cm="1">
        <f t="array" aca="1" ref="L37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4" s="38" t="str" cm="1">
        <f t="array" aca="1" ref="M37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4" s="39" t="str" cm="1">
        <f t="array" aca="1" ref="N37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4" s="38" t="str" cm="1">
        <f t="array" aca="1" ref="O37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5" spans="5:15" ht="14.25" customHeight="1">
      <c r="E375" s="2"/>
      <c r="F375" s="3"/>
      <c r="G375" s="3"/>
      <c r="H375" s="3"/>
      <c r="I375" s="42">
        <v>374</v>
      </c>
      <c r="J375" s="6"/>
      <c r="K375" s="3"/>
      <c r="L375" s="37" t="str" cm="1">
        <f t="array" aca="1" ref="L37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5" s="38" t="str" cm="1">
        <f t="array" aca="1" ref="M37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5" s="39" t="str" cm="1">
        <f t="array" aca="1" ref="N37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5" s="38" t="str" cm="1">
        <f t="array" aca="1" ref="O37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6" spans="5:15" ht="14.25" customHeight="1">
      <c r="E376" s="2"/>
      <c r="F376" s="3"/>
      <c r="G376" s="3"/>
      <c r="H376" s="3"/>
      <c r="I376" s="42">
        <v>375</v>
      </c>
      <c r="J376" s="6"/>
      <c r="K376" s="3"/>
      <c r="L376" s="37" t="str" cm="1">
        <f t="array" aca="1" ref="L37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6" s="38" t="str" cm="1">
        <f t="array" aca="1" ref="M37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6" s="39" t="str" cm="1">
        <f t="array" aca="1" ref="N37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6" s="38" t="str" cm="1">
        <f t="array" aca="1" ref="O37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7" spans="5:15" ht="14.25" customHeight="1">
      <c r="E377" s="2"/>
      <c r="F377" s="3"/>
      <c r="G377" s="3"/>
      <c r="H377" s="3"/>
      <c r="I377" s="42">
        <v>376</v>
      </c>
      <c r="J377" s="6"/>
      <c r="K377" s="3"/>
      <c r="L377" s="37" t="str" cm="1">
        <f t="array" aca="1" ref="L37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7" s="38" t="str" cm="1">
        <f t="array" aca="1" ref="M37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7" s="39" t="str" cm="1">
        <f t="array" aca="1" ref="N37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7" s="38" t="str" cm="1">
        <f t="array" aca="1" ref="O37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8" spans="5:15" ht="14.25" customHeight="1">
      <c r="E378" s="2"/>
      <c r="F378" s="3"/>
      <c r="G378" s="3"/>
      <c r="H378" s="3"/>
      <c r="I378" s="42">
        <v>377</v>
      </c>
      <c r="J378" s="6"/>
      <c r="K378" s="3"/>
      <c r="L378" s="37" t="str" cm="1">
        <f t="array" aca="1" ref="L37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8" s="38" t="str" cm="1">
        <f t="array" aca="1" ref="M37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8" s="39" t="str" cm="1">
        <f t="array" aca="1" ref="N37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8" s="38" t="str" cm="1">
        <f t="array" aca="1" ref="O37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79" spans="5:15" ht="14.25" customHeight="1">
      <c r="E379" s="2"/>
      <c r="F379" s="3"/>
      <c r="G379" s="3"/>
      <c r="H379" s="3"/>
      <c r="I379" s="42">
        <v>378</v>
      </c>
      <c r="J379" s="6"/>
      <c r="K379" s="3"/>
      <c r="L379" s="37" t="str" cm="1">
        <f t="array" aca="1" ref="L37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79" s="38" t="str" cm="1">
        <f t="array" aca="1" ref="M37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79" s="39" t="str" cm="1">
        <f t="array" aca="1" ref="N37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79" s="38" t="str" cm="1">
        <f t="array" aca="1" ref="O37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0" spans="5:15" ht="14.25" customHeight="1">
      <c r="E380" s="2"/>
      <c r="F380" s="3"/>
      <c r="G380" s="3"/>
      <c r="H380" s="3"/>
      <c r="I380" s="42">
        <v>379</v>
      </c>
      <c r="J380" s="6"/>
      <c r="K380" s="3"/>
      <c r="L380" s="37" t="str" cm="1">
        <f t="array" aca="1" ref="L38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0" s="38" t="str" cm="1">
        <f t="array" aca="1" ref="M38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0" s="39" t="str" cm="1">
        <f t="array" aca="1" ref="N38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0" s="38" t="str" cm="1">
        <f t="array" aca="1" ref="O38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1" spans="5:15" ht="14.25" customHeight="1">
      <c r="E381" s="2"/>
      <c r="F381" s="3"/>
      <c r="G381" s="3"/>
      <c r="H381" s="3"/>
      <c r="I381" s="42">
        <v>380</v>
      </c>
      <c r="J381" s="6"/>
      <c r="K381" s="3"/>
      <c r="L381" s="37" t="str" cm="1">
        <f t="array" aca="1" ref="L38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1" s="38" t="str" cm="1">
        <f t="array" aca="1" ref="M38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1" s="39" t="str" cm="1">
        <f t="array" aca="1" ref="N38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1" s="38" t="str" cm="1">
        <f t="array" aca="1" ref="O38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2" spans="5:15" ht="14.25" customHeight="1">
      <c r="E382" s="2"/>
      <c r="F382" s="3"/>
      <c r="G382" s="3"/>
      <c r="H382" s="3"/>
      <c r="I382" s="42">
        <v>381</v>
      </c>
      <c r="J382" s="6"/>
      <c r="K382" s="3"/>
      <c r="L382" s="37" t="str" cm="1">
        <f t="array" aca="1" ref="L38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2" s="38" t="str" cm="1">
        <f t="array" aca="1" ref="M38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2" s="39" t="str" cm="1">
        <f t="array" aca="1" ref="N38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2" s="38" t="str" cm="1">
        <f t="array" aca="1" ref="O38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3" spans="5:15" ht="14.25" customHeight="1">
      <c r="E383" s="2"/>
      <c r="F383" s="3"/>
      <c r="G383" s="3"/>
      <c r="H383" s="3"/>
      <c r="I383" s="42">
        <v>382</v>
      </c>
      <c r="J383" s="6"/>
      <c r="K383" s="3"/>
      <c r="L383" s="37" t="str" cm="1">
        <f t="array" aca="1" ref="L38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3" s="38" t="str" cm="1">
        <f t="array" aca="1" ref="M38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3" s="39" t="str" cm="1">
        <f t="array" aca="1" ref="N38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3" s="38" t="str" cm="1">
        <f t="array" aca="1" ref="O38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4" spans="5:15" ht="14.25" customHeight="1">
      <c r="E384" s="2"/>
      <c r="F384" s="3"/>
      <c r="G384" s="3"/>
      <c r="H384" s="3"/>
      <c r="I384" s="42">
        <v>383</v>
      </c>
      <c r="J384" s="6"/>
      <c r="K384" s="3"/>
      <c r="L384" s="37" t="str" cm="1">
        <f t="array" aca="1" ref="L38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4" s="38" t="str" cm="1">
        <f t="array" aca="1" ref="M38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4" s="39" t="str" cm="1">
        <f t="array" aca="1" ref="N38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4" s="38" t="str" cm="1">
        <f t="array" aca="1" ref="O38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5" spans="5:15" ht="14.25" customHeight="1">
      <c r="E385" s="2"/>
      <c r="F385" s="3"/>
      <c r="G385" s="3"/>
      <c r="H385" s="3"/>
      <c r="I385" s="42">
        <v>384</v>
      </c>
      <c r="J385" s="6"/>
      <c r="K385" s="3"/>
      <c r="L385" s="37" t="str" cm="1">
        <f t="array" aca="1" ref="L38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5" s="38" t="str" cm="1">
        <f t="array" aca="1" ref="M38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5" s="39" t="str" cm="1">
        <f t="array" aca="1" ref="N38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5" s="38" t="str" cm="1">
        <f t="array" aca="1" ref="O38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6" spans="5:15" ht="14.25" customHeight="1">
      <c r="E386" s="2"/>
      <c r="F386" s="3"/>
      <c r="G386" s="3"/>
      <c r="H386" s="3"/>
      <c r="I386" s="42">
        <v>385</v>
      </c>
      <c r="J386" s="6"/>
      <c r="K386" s="3"/>
      <c r="L386" s="37" t="str" cm="1">
        <f t="array" aca="1" ref="L38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6" s="38" t="str" cm="1">
        <f t="array" aca="1" ref="M38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6" s="39" t="str" cm="1">
        <f t="array" aca="1" ref="N38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6" s="38" t="str" cm="1">
        <f t="array" aca="1" ref="O38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7" spans="5:15" ht="14.25" customHeight="1">
      <c r="E387" s="2"/>
      <c r="F387" s="3"/>
      <c r="G387" s="3"/>
      <c r="H387" s="3"/>
      <c r="I387" s="42">
        <v>386</v>
      </c>
      <c r="J387" s="6"/>
      <c r="K387" s="3"/>
      <c r="L387" s="37" t="str" cm="1">
        <f t="array" aca="1" ref="L38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7" s="38" t="str" cm="1">
        <f t="array" aca="1" ref="M38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7" s="39" t="str" cm="1">
        <f t="array" aca="1" ref="N38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7" s="38" t="str" cm="1">
        <f t="array" aca="1" ref="O38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8" spans="5:15" ht="14.25" customHeight="1">
      <c r="E388" s="2"/>
      <c r="F388" s="3"/>
      <c r="G388" s="3"/>
      <c r="H388" s="3"/>
      <c r="I388" s="42">
        <v>387</v>
      </c>
      <c r="J388" s="6"/>
      <c r="K388" s="3"/>
      <c r="L388" s="37" t="str" cm="1">
        <f t="array" aca="1" ref="L38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8" s="38" t="str" cm="1">
        <f t="array" aca="1" ref="M38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8" s="39" t="str" cm="1">
        <f t="array" aca="1" ref="N38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8" s="38" t="str" cm="1">
        <f t="array" aca="1" ref="O38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89" spans="5:15" ht="14.25" customHeight="1">
      <c r="E389" s="2"/>
      <c r="F389" s="3"/>
      <c r="G389" s="3"/>
      <c r="H389" s="3"/>
      <c r="I389" s="42">
        <v>388</v>
      </c>
      <c r="J389" s="6"/>
      <c r="K389" s="3"/>
      <c r="L389" s="37" t="str" cm="1">
        <f t="array" aca="1" ref="L38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89" s="38" t="str" cm="1">
        <f t="array" aca="1" ref="M38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89" s="39" t="str" cm="1">
        <f t="array" aca="1" ref="N38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89" s="38" t="str" cm="1">
        <f t="array" aca="1" ref="O38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0" spans="5:15" ht="14.25" customHeight="1">
      <c r="E390" s="2"/>
      <c r="F390" s="3"/>
      <c r="G390" s="3"/>
      <c r="H390" s="3"/>
      <c r="I390" s="42">
        <v>389</v>
      </c>
      <c r="J390" s="6"/>
      <c r="K390" s="3"/>
      <c r="L390" s="37" t="str" cm="1">
        <f t="array" aca="1" ref="L39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0" s="38" t="str" cm="1">
        <f t="array" aca="1" ref="M39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0" s="39" t="str" cm="1">
        <f t="array" aca="1" ref="N39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0" s="38" t="str" cm="1">
        <f t="array" aca="1" ref="O39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1" spans="5:15" ht="14.25" customHeight="1">
      <c r="E391" s="2"/>
      <c r="F391" s="3"/>
      <c r="G391" s="3"/>
      <c r="H391" s="3"/>
      <c r="I391" s="42">
        <v>390</v>
      </c>
      <c r="J391" s="6"/>
      <c r="K391" s="3"/>
      <c r="L391" s="37" t="str" cm="1">
        <f t="array" aca="1" ref="L39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1" s="38" t="str" cm="1">
        <f t="array" aca="1" ref="M39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1" s="39" t="str" cm="1">
        <f t="array" aca="1" ref="N39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1" s="38" t="str" cm="1">
        <f t="array" aca="1" ref="O39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2" spans="5:15" ht="14.25" customHeight="1">
      <c r="E392" s="2"/>
      <c r="F392" s="3"/>
      <c r="G392" s="3"/>
      <c r="H392" s="3"/>
      <c r="I392" s="42">
        <v>391</v>
      </c>
      <c r="J392" s="6"/>
      <c r="K392" s="3"/>
      <c r="L392" s="37" t="str" cm="1">
        <f t="array" aca="1" ref="L39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2" s="38" t="str" cm="1">
        <f t="array" aca="1" ref="M39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2" s="39" t="str" cm="1">
        <f t="array" aca="1" ref="N39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2" s="38" t="str" cm="1">
        <f t="array" aca="1" ref="O39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3" spans="5:15" ht="14.25" customHeight="1">
      <c r="E393" s="2"/>
      <c r="F393" s="3"/>
      <c r="G393" s="3"/>
      <c r="H393" s="3"/>
      <c r="I393" s="42">
        <v>392</v>
      </c>
      <c r="J393" s="6"/>
      <c r="K393" s="3"/>
      <c r="L393" s="37" t="str" cm="1">
        <f t="array" aca="1" ref="L39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3" s="38" t="str" cm="1">
        <f t="array" aca="1" ref="M39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3" s="39" t="str" cm="1">
        <f t="array" aca="1" ref="N39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3" s="38" t="str" cm="1">
        <f t="array" aca="1" ref="O39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4" spans="5:15" ht="14.25" customHeight="1">
      <c r="E394" s="2"/>
      <c r="F394" s="3"/>
      <c r="G394" s="3"/>
      <c r="H394" s="3"/>
      <c r="I394" s="42">
        <v>393</v>
      </c>
      <c r="J394" s="6"/>
      <c r="K394" s="3"/>
      <c r="L394" s="37" t="str" cm="1">
        <f t="array" aca="1" ref="L39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4" s="38" t="str" cm="1">
        <f t="array" aca="1" ref="M39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4" s="39" t="str" cm="1">
        <f t="array" aca="1" ref="N39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4" s="38" t="str" cm="1">
        <f t="array" aca="1" ref="O39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5" spans="5:15" ht="14.25" customHeight="1">
      <c r="E395" s="2"/>
      <c r="F395" s="3"/>
      <c r="G395" s="3"/>
      <c r="H395" s="3"/>
      <c r="I395" s="42">
        <v>394</v>
      </c>
      <c r="J395" s="6"/>
      <c r="K395" s="3"/>
      <c r="L395" s="37" t="str" cm="1">
        <f t="array" aca="1" ref="L39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5" s="38" t="str" cm="1">
        <f t="array" aca="1" ref="M39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5" s="39" t="str" cm="1">
        <f t="array" aca="1" ref="N39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5" s="38" t="str" cm="1">
        <f t="array" aca="1" ref="O39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6" spans="5:15" ht="14.25" customHeight="1">
      <c r="E396" s="2"/>
      <c r="F396" s="3"/>
      <c r="G396" s="3"/>
      <c r="H396" s="3"/>
      <c r="I396" s="42">
        <v>395</v>
      </c>
      <c r="J396" s="6"/>
      <c r="K396" s="3"/>
      <c r="L396" s="37" t="str" cm="1">
        <f t="array" aca="1" ref="L39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6" s="38" t="str" cm="1">
        <f t="array" aca="1" ref="M39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6" s="39" t="str" cm="1">
        <f t="array" aca="1" ref="N39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6" s="38" t="str" cm="1">
        <f t="array" aca="1" ref="O39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7" spans="5:15" ht="14.25" customHeight="1">
      <c r="E397" s="2"/>
      <c r="F397" s="3"/>
      <c r="G397" s="3"/>
      <c r="H397" s="3"/>
      <c r="I397" s="42">
        <v>396</v>
      </c>
      <c r="J397" s="6"/>
      <c r="K397" s="3"/>
      <c r="L397" s="37" t="str" cm="1">
        <f t="array" aca="1" ref="L39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7" s="38" t="str" cm="1">
        <f t="array" aca="1" ref="M39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7" s="39" t="str" cm="1">
        <f t="array" aca="1" ref="N39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7" s="38" t="str" cm="1">
        <f t="array" aca="1" ref="O39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8" spans="5:15" ht="14.25" customHeight="1">
      <c r="E398" s="2"/>
      <c r="F398" s="3"/>
      <c r="G398" s="3"/>
      <c r="H398" s="3"/>
      <c r="I398" s="42">
        <v>397</v>
      </c>
      <c r="J398" s="6"/>
      <c r="K398" s="3"/>
      <c r="L398" s="37" t="str" cm="1">
        <f t="array" aca="1" ref="L39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8" s="38" t="str" cm="1">
        <f t="array" aca="1" ref="M39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8" s="39" t="str" cm="1">
        <f t="array" aca="1" ref="N39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8" s="38" t="str" cm="1">
        <f t="array" aca="1" ref="O39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399" spans="5:15" ht="14.25" customHeight="1">
      <c r="E399" s="2"/>
      <c r="F399" s="3"/>
      <c r="G399" s="3"/>
      <c r="H399" s="3"/>
      <c r="I399" s="42">
        <v>398</v>
      </c>
      <c r="J399" s="6"/>
      <c r="K399" s="3"/>
      <c r="L399" s="37" t="str" cm="1">
        <f t="array" aca="1" ref="L39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399" s="38" t="str" cm="1">
        <f t="array" aca="1" ref="M39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399" s="39" t="str" cm="1">
        <f t="array" aca="1" ref="N39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399" s="38" t="str" cm="1">
        <f t="array" aca="1" ref="O39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0" spans="5:15" ht="14.25" customHeight="1">
      <c r="E400" s="2"/>
      <c r="F400" s="3"/>
      <c r="G400" s="3"/>
      <c r="H400" s="3"/>
      <c r="I400" s="42">
        <v>399</v>
      </c>
      <c r="J400" s="6"/>
      <c r="K400" s="3"/>
      <c r="L400" s="37" t="str" cm="1">
        <f t="array" aca="1" ref="L40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0" s="38" t="str" cm="1">
        <f t="array" aca="1" ref="M40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0" s="39" t="str" cm="1">
        <f t="array" aca="1" ref="N40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0" s="38" t="str" cm="1">
        <f t="array" aca="1" ref="O40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1" spans="5:15" ht="14.25" customHeight="1">
      <c r="E401" s="2"/>
      <c r="F401" s="3"/>
      <c r="G401" s="3"/>
      <c r="H401" s="3"/>
      <c r="I401" s="42">
        <v>400</v>
      </c>
      <c r="J401" s="6"/>
      <c r="K401" s="3"/>
      <c r="L401" s="37" t="str" cm="1">
        <f t="array" aca="1" ref="L40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1" s="38" t="str" cm="1">
        <f t="array" aca="1" ref="M40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1" s="39" t="str" cm="1">
        <f t="array" aca="1" ref="N40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1" s="38" t="str" cm="1">
        <f t="array" aca="1" ref="O40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2" spans="5:15" ht="14.25" customHeight="1">
      <c r="E402" s="2"/>
      <c r="F402" s="3"/>
      <c r="G402" s="3"/>
      <c r="H402" s="3"/>
      <c r="I402" s="42">
        <v>401</v>
      </c>
      <c r="J402" s="6"/>
      <c r="K402" s="3"/>
      <c r="L402" s="37" t="str" cm="1">
        <f t="array" aca="1" ref="L40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2" s="38" t="str" cm="1">
        <f t="array" aca="1" ref="M40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2" s="39" t="str" cm="1">
        <f t="array" aca="1" ref="N40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2" s="38" t="str" cm="1">
        <f t="array" aca="1" ref="O40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3" spans="5:15" ht="14.25" customHeight="1">
      <c r="E403" s="2"/>
      <c r="F403" s="3"/>
      <c r="G403" s="3"/>
      <c r="H403" s="3"/>
      <c r="I403" s="42">
        <v>402</v>
      </c>
      <c r="J403" s="6"/>
      <c r="K403" s="3"/>
      <c r="L403" s="37" t="str" cm="1">
        <f t="array" aca="1" ref="L40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3" s="38" t="str" cm="1">
        <f t="array" aca="1" ref="M40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3" s="39" t="str" cm="1">
        <f t="array" aca="1" ref="N40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3" s="38" t="str" cm="1">
        <f t="array" aca="1" ref="O40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4" spans="5:15" ht="14.25" customHeight="1">
      <c r="E404" s="2"/>
      <c r="F404" s="3"/>
      <c r="G404" s="3"/>
      <c r="H404" s="3"/>
      <c r="I404" s="42">
        <v>403</v>
      </c>
      <c r="J404" s="6"/>
      <c r="K404" s="3"/>
      <c r="L404" s="37" t="str" cm="1">
        <f t="array" aca="1" ref="L40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4" s="38" t="str" cm="1">
        <f t="array" aca="1" ref="M40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4" s="39" t="str" cm="1">
        <f t="array" aca="1" ref="N40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4" s="38" t="str" cm="1">
        <f t="array" aca="1" ref="O40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5" spans="5:15" ht="14.25" customHeight="1">
      <c r="E405" s="2"/>
      <c r="F405" s="3"/>
      <c r="G405" s="3"/>
      <c r="H405" s="3"/>
      <c r="I405" s="42">
        <v>404</v>
      </c>
      <c r="J405" s="6"/>
      <c r="K405" s="3"/>
      <c r="L405" s="37" t="str" cm="1">
        <f t="array" aca="1" ref="L40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5" s="38" t="str" cm="1">
        <f t="array" aca="1" ref="M40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5" s="39" t="str" cm="1">
        <f t="array" aca="1" ref="N40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5" s="38" t="str" cm="1">
        <f t="array" aca="1" ref="O40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6" spans="5:15" ht="14.25" customHeight="1">
      <c r="E406" s="2"/>
      <c r="F406" s="3"/>
      <c r="G406" s="3"/>
      <c r="H406" s="3"/>
      <c r="I406" s="42">
        <v>405</v>
      </c>
      <c r="J406" s="6"/>
      <c r="K406" s="3"/>
      <c r="L406" s="37" t="str" cm="1">
        <f t="array" aca="1" ref="L40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6" s="38" t="str" cm="1">
        <f t="array" aca="1" ref="M40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6" s="39" t="str" cm="1">
        <f t="array" aca="1" ref="N40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6" s="38" t="str" cm="1">
        <f t="array" aca="1" ref="O40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7" spans="5:15" ht="14.25" customHeight="1">
      <c r="E407" s="2"/>
      <c r="F407" s="3"/>
      <c r="G407" s="3"/>
      <c r="H407" s="3"/>
      <c r="I407" s="42">
        <v>406</v>
      </c>
      <c r="J407" s="6"/>
      <c r="K407" s="3"/>
      <c r="L407" s="37" t="str" cm="1">
        <f t="array" aca="1" ref="L40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7" s="38" t="str" cm="1">
        <f t="array" aca="1" ref="M40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7" s="39" t="str" cm="1">
        <f t="array" aca="1" ref="N40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7" s="38" t="str" cm="1">
        <f t="array" aca="1" ref="O40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8" spans="5:15" ht="14.25" customHeight="1">
      <c r="E408" s="2"/>
      <c r="F408" s="3"/>
      <c r="G408" s="3"/>
      <c r="H408" s="3"/>
      <c r="I408" s="42">
        <v>407</v>
      </c>
      <c r="J408" s="6"/>
      <c r="K408" s="3"/>
      <c r="L408" s="37" t="str" cm="1">
        <f t="array" aca="1" ref="L40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8" s="38" t="str" cm="1">
        <f t="array" aca="1" ref="M40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8" s="39" t="str" cm="1">
        <f t="array" aca="1" ref="N40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8" s="38" t="str" cm="1">
        <f t="array" aca="1" ref="O40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09" spans="5:15" ht="14.25" customHeight="1">
      <c r="E409" s="2"/>
      <c r="F409" s="3"/>
      <c r="G409" s="3"/>
      <c r="H409" s="3"/>
      <c r="I409" s="42">
        <v>408</v>
      </c>
      <c r="J409" s="6"/>
      <c r="K409" s="3"/>
      <c r="L409" s="37" t="str" cm="1">
        <f t="array" aca="1" ref="L40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09" s="38" t="str" cm="1">
        <f t="array" aca="1" ref="M40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09" s="39" t="str" cm="1">
        <f t="array" aca="1" ref="N40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09" s="38" t="str" cm="1">
        <f t="array" aca="1" ref="O40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0" spans="5:15" ht="14.25" customHeight="1">
      <c r="E410" s="2"/>
      <c r="F410" s="3"/>
      <c r="G410" s="3"/>
      <c r="H410" s="3"/>
      <c r="I410" s="42">
        <v>409</v>
      </c>
      <c r="J410" s="6"/>
      <c r="K410" s="3"/>
      <c r="L410" s="37" t="str" cm="1">
        <f t="array" aca="1" ref="L41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0" s="38" t="str" cm="1">
        <f t="array" aca="1" ref="M41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0" s="39" t="str" cm="1">
        <f t="array" aca="1" ref="N41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0" s="38" t="str" cm="1">
        <f t="array" aca="1" ref="O41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1" spans="5:15" ht="14.25" customHeight="1">
      <c r="E411" s="2"/>
      <c r="F411" s="3"/>
      <c r="G411" s="3"/>
      <c r="H411" s="3"/>
      <c r="I411" s="42">
        <v>410</v>
      </c>
      <c r="J411" s="6"/>
      <c r="K411" s="3"/>
      <c r="L411" s="37" t="str" cm="1">
        <f t="array" aca="1" ref="L41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1" s="38" t="str" cm="1">
        <f t="array" aca="1" ref="M41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1" s="39" t="str" cm="1">
        <f t="array" aca="1" ref="N41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1" s="38" t="str" cm="1">
        <f t="array" aca="1" ref="O41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2" spans="5:15" ht="14.25" customHeight="1">
      <c r="E412" s="2"/>
      <c r="F412" s="3"/>
      <c r="G412" s="3"/>
      <c r="H412" s="3"/>
      <c r="I412" s="42">
        <v>411</v>
      </c>
      <c r="J412" s="6"/>
      <c r="K412" s="3"/>
      <c r="L412" s="37" t="str" cm="1">
        <f t="array" aca="1" ref="L41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2" s="38" t="str" cm="1">
        <f t="array" aca="1" ref="M41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2" s="39" t="str" cm="1">
        <f t="array" aca="1" ref="N41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2" s="38" t="str" cm="1">
        <f t="array" aca="1" ref="O41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3" spans="5:15" ht="14.25" customHeight="1">
      <c r="E413" s="2"/>
      <c r="F413" s="3"/>
      <c r="G413" s="3"/>
      <c r="H413" s="3"/>
      <c r="I413" s="42">
        <v>412</v>
      </c>
      <c r="J413" s="6"/>
      <c r="K413" s="3"/>
      <c r="L413" s="37" t="str" cm="1">
        <f t="array" aca="1" ref="L41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3" s="38" t="str" cm="1">
        <f t="array" aca="1" ref="M41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3" s="39" t="str" cm="1">
        <f t="array" aca="1" ref="N41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3" s="38" t="str" cm="1">
        <f t="array" aca="1" ref="O41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4" spans="5:15" ht="14.25" customHeight="1">
      <c r="E414" s="2"/>
      <c r="F414" s="3"/>
      <c r="G414" s="3"/>
      <c r="H414" s="3"/>
      <c r="I414" s="42">
        <v>413</v>
      </c>
      <c r="J414" s="6"/>
      <c r="K414" s="3"/>
      <c r="L414" s="37" t="str" cm="1">
        <f t="array" aca="1" ref="L41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4" s="38" t="str" cm="1">
        <f t="array" aca="1" ref="M41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4" s="39" t="str" cm="1">
        <f t="array" aca="1" ref="N41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4" s="38" t="str" cm="1">
        <f t="array" aca="1" ref="O41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5" spans="5:15" ht="14.25" customHeight="1">
      <c r="E415" s="2"/>
      <c r="F415" s="3"/>
      <c r="G415" s="3"/>
      <c r="H415" s="3"/>
      <c r="I415" s="42">
        <v>414</v>
      </c>
      <c r="J415" s="6"/>
      <c r="K415" s="3"/>
      <c r="L415" s="37" t="str" cm="1">
        <f t="array" aca="1" ref="L41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5" s="38" t="str" cm="1">
        <f t="array" aca="1" ref="M41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5" s="39" t="str" cm="1">
        <f t="array" aca="1" ref="N41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5" s="38" t="str" cm="1">
        <f t="array" aca="1" ref="O41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6" spans="5:15" ht="14.25" customHeight="1">
      <c r="E416" s="2"/>
      <c r="F416" s="3"/>
      <c r="G416" s="3"/>
      <c r="H416" s="3"/>
      <c r="I416" s="42">
        <v>415</v>
      </c>
      <c r="J416" s="6"/>
      <c r="K416" s="3"/>
      <c r="L416" s="37" t="str" cm="1">
        <f t="array" aca="1" ref="L41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6" s="38" t="str" cm="1">
        <f t="array" aca="1" ref="M41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6" s="39" t="str" cm="1">
        <f t="array" aca="1" ref="N41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6" s="38" t="str" cm="1">
        <f t="array" aca="1" ref="O41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7" spans="5:15" ht="14.25" customHeight="1">
      <c r="E417" s="2"/>
      <c r="F417" s="3"/>
      <c r="G417" s="3"/>
      <c r="H417" s="3"/>
      <c r="I417" s="42">
        <v>416</v>
      </c>
      <c r="J417" s="6"/>
      <c r="K417" s="3"/>
      <c r="L417" s="37" t="str" cm="1">
        <f t="array" aca="1" ref="L41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7" s="38" t="str" cm="1">
        <f t="array" aca="1" ref="M41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7" s="39" t="str" cm="1">
        <f t="array" aca="1" ref="N41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7" s="38" t="str" cm="1">
        <f t="array" aca="1" ref="O41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8" spans="5:15" ht="14.25" customHeight="1">
      <c r="E418" s="2"/>
      <c r="F418" s="3"/>
      <c r="G418" s="3"/>
      <c r="H418" s="3"/>
      <c r="I418" s="42">
        <v>417</v>
      </c>
      <c r="J418" s="6"/>
      <c r="K418" s="3"/>
      <c r="L418" s="37" t="str" cm="1">
        <f t="array" aca="1" ref="L41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8" s="38" t="str" cm="1">
        <f t="array" aca="1" ref="M41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8" s="39" t="str" cm="1">
        <f t="array" aca="1" ref="N41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8" s="38" t="str" cm="1">
        <f t="array" aca="1" ref="O41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19" spans="5:15" ht="14.25" customHeight="1">
      <c r="E419" s="2"/>
      <c r="F419" s="3"/>
      <c r="G419" s="3"/>
      <c r="H419" s="3"/>
      <c r="I419" s="42">
        <v>418</v>
      </c>
      <c r="J419" s="6"/>
      <c r="K419" s="3"/>
      <c r="L419" s="37" t="str" cm="1">
        <f t="array" aca="1" ref="L41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19" s="38" t="str" cm="1">
        <f t="array" aca="1" ref="M41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19" s="39" t="str" cm="1">
        <f t="array" aca="1" ref="N41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19" s="38" t="str" cm="1">
        <f t="array" aca="1" ref="O41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0" spans="5:15" ht="14.25" customHeight="1">
      <c r="E420" s="2"/>
      <c r="F420" s="3"/>
      <c r="G420" s="3"/>
      <c r="H420" s="3"/>
      <c r="I420" s="42">
        <v>419</v>
      </c>
      <c r="J420" s="6"/>
      <c r="K420" s="3"/>
      <c r="L420" s="37" t="str" cm="1">
        <f t="array" aca="1" ref="L42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0" s="38" t="str" cm="1">
        <f t="array" aca="1" ref="M42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0" s="39" t="str" cm="1">
        <f t="array" aca="1" ref="N42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0" s="38" t="str" cm="1">
        <f t="array" aca="1" ref="O42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1" spans="5:15" ht="14.25" customHeight="1">
      <c r="E421" s="2"/>
      <c r="F421" s="3"/>
      <c r="G421" s="3"/>
      <c r="H421" s="3"/>
      <c r="I421" s="42">
        <v>420</v>
      </c>
      <c r="J421" s="6"/>
      <c r="K421" s="3"/>
      <c r="L421" s="37" t="str" cm="1">
        <f t="array" aca="1" ref="L42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1" s="38" t="str" cm="1">
        <f t="array" aca="1" ref="M42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1" s="39" t="str" cm="1">
        <f t="array" aca="1" ref="N42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1" s="38" t="str" cm="1">
        <f t="array" aca="1" ref="O42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2" spans="5:15" ht="14.25" customHeight="1">
      <c r="E422" s="2"/>
      <c r="F422" s="3"/>
      <c r="G422" s="3"/>
      <c r="H422" s="3"/>
      <c r="I422" s="42">
        <v>421</v>
      </c>
      <c r="J422" s="6"/>
      <c r="K422" s="3"/>
      <c r="L422" s="37" t="str" cm="1">
        <f t="array" aca="1" ref="L42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2" s="38" t="str" cm="1">
        <f t="array" aca="1" ref="M42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2" s="39" t="str" cm="1">
        <f t="array" aca="1" ref="N42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2" s="38" t="str" cm="1">
        <f t="array" aca="1" ref="O42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3" spans="5:15" ht="14.25" customHeight="1">
      <c r="E423" s="2"/>
      <c r="F423" s="3"/>
      <c r="G423" s="3"/>
      <c r="H423" s="3"/>
      <c r="I423" s="42">
        <v>422</v>
      </c>
      <c r="J423" s="6"/>
      <c r="K423" s="3"/>
      <c r="L423" s="37" t="str" cm="1">
        <f t="array" aca="1" ref="L42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3" s="38" t="str" cm="1">
        <f t="array" aca="1" ref="M42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3" s="39" t="str" cm="1">
        <f t="array" aca="1" ref="N42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3" s="38" t="str" cm="1">
        <f t="array" aca="1" ref="O42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4" spans="5:15" ht="14.25" customHeight="1">
      <c r="E424" s="2"/>
      <c r="F424" s="3"/>
      <c r="G424" s="3"/>
      <c r="H424" s="3"/>
      <c r="I424" s="42">
        <v>423</v>
      </c>
      <c r="J424" s="6"/>
      <c r="K424" s="3"/>
      <c r="L424" s="37" t="str" cm="1">
        <f t="array" aca="1" ref="L42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4" s="38" t="str" cm="1">
        <f t="array" aca="1" ref="M42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4" s="39" t="str" cm="1">
        <f t="array" aca="1" ref="N42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4" s="38" t="str" cm="1">
        <f t="array" aca="1" ref="O42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5" spans="5:15" ht="14.25" customHeight="1">
      <c r="E425" s="2"/>
      <c r="F425" s="3"/>
      <c r="G425" s="3"/>
      <c r="H425" s="3"/>
      <c r="I425" s="42">
        <v>424</v>
      </c>
      <c r="J425" s="6"/>
      <c r="K425" s="3"/>
      <c r="L425" s="37" t="str" cm="1">
        <f t="array" aca="1" ref="L42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5" s="38" t="str" cm="1">
        <f t="array" aca="1" ref="M42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5" s="39" t="str" cm="1">
        <f t="array" aca="1" ref="N42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5" s="38" t="str" cm="1">
        <f t="array" aca="1" ref="O42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6" spans="5:15" ht="14.25" customHeight="1">
      <c r="E426" s="2"/>
      <c r="F426" s="3"/>
      <c r="G426" s="3"/>
      <c r="H426" s="3"/>
      <c r="I426" s="42">
        <v>425</v>
      </c>
      <c r="J426" s="6"/>
      <c r="K426" s="3"/>
      <c r="L426" s="37" t="str" cm="1">
        <f t="array" aca="1" ref="L42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6" s="38" t="str" cm="1">
        <f t="array" aca="1" ref="M42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6" s="39" t="str" cm="1">
        <f t="array" aca="1" ref="N42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6" s="38" t="str" cm="1">
        <f t="array" aca="1" ref="O42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7" spans="5:15" ht="14.25" customHeight="1">
      <c r="E427" s="2"/>
      <c r="F427" s="3"/>
      <c r="G427" s="3"/>
      <c r="H427" s="3"/>
      <c r="I427" s="42">
        <v>426</v>
      </c>
      <c r="J427" s="6"/>
      <c r="K427" s="3"/>
      <c r="L427" s="37" t="str" cm="1">
        <f t="array" aca="1" ref="L42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7" s="38" t="str" cm="1">
        <f t="array" aca="1" ref="M42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7" s="39" t="str" cm="1">
        <f t="array" aca="1" ref="N42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7" s="38" t="str" cm="1">
        <f t="array" aca="1" ref="O42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8" spans="5:15" ht="14.25" customHeight="1">
      <c r="E428" s="2"/>
      <c r="F428" s="3"/>
      <c r="G428" s="3"/>
      <c r="H428" s="3"/>
      <c r="I428" s="42">
        <v>427</v>
      </c>
      <c r="J428" s="6"/>
      <c r="K428" s="3"/>
      <c r="L428" s="37" t="str" cm="1">
        <f t="array" aca="1" ref="L42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8" s="38" t="str" cm="1">
        <f t="array" aca="1" ref="M42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8" s="39" t="str" cm="1">
        <f t="array" aca="1" ref="N42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8" s="38" t="str" cm="1">
        <f t="array" aca="1" ref="O42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29" spans="5:15" ht="14.25" customHeight="1">
      <c r="E429" s="2"/>
      <c r="F429" s="3"/>
      <c r="G429" s="3"/>
      <c r="H429" s="3"/>
      <c r="I429" s="42">
        <v>428</v>
      </c>
      <c r="J429" s="6"/>
      <c r="K429" s="3"/>
      <c r="L429" s="37" t="str" cm="1">
        <f t="array" aca="1" ref="L42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29" s="38" t="str" cm="1">
        <f t="array" aca="1" ref="M42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29" s="39" t="str" cm="1">
        <f t="array" aca="1" ref="N42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29" s="38" t="str" cm="1">
        <f t="array" aca="1" ref="O42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0" spans="5:15" ht="14.25" customHeight="1">
      <c r="E430" s="2"/>
      <c r="F430" s="3"/>
      <c r="G430" s="3"/>
      <c r="H430" s="3"/>
      <c r="I430" s="42">
        <v>429</v>
      </c>
      <c r="J430" s="6"/>
      <c r="K430" s="3"/>
      <c r="L430" s="37" t="str" cm="1">
        <f t="array" aca="1" ref="L43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0" s="38" t="str" cm="1">
        <f t="array" aca="1" ref="M43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0" s="39" t="str" cm="1">
        <f t="array" aca="1" ref="N43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0" s="38" t="str" cm="1">
        <f t="array" aca="1" ref="O43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1" spans="5:15" ht="14.25" customHeight="1">
      <c r="E431" s="2"/>
      <c r="F431" s="3"/>
      <c r="G431" s="3"/>
      <c r="H431" s="3"/>
      <c r="I431" s="42">
        <v>430</v>
      </c>
      <c r="J431" s="6"/>
      <c r="K431" s="3"/>
      <c r="L431" s="37" t="str" cm="1">
        <f t="array" aca="1" ref="L43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1" s="38" t="str" cm="1">
        <f t="array" aca="1" ref="M43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1" s="39" t="str" cm="1">
        <f t="array" aca="1" ref="N43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1" s="38" t="str" cm="1">
        <f t="array" aca="1" ref="O43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2" spans="5:15" ht="14.25" customHeight="1">
      <c r="E432" s="2"/>
      <c r="F432" s="3"/>
      <c r="G432" s="3"/>
      <c r="H432" s="3"/>
      <c r="I432" s="42">
        <v>431</v>
      </c>
      <c r="J432" s="6"/>
      <c r="K432" s="3"/>
      <c r="L432" s="37" t="str" cm="1">
        <f t="array" aca="1" ref="L43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2" s="38" t="str" cm="1">
        <f t="array" aca="1" ref="M43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2" s="39" t="str" cm="1">
        <f t="array" aca="1" ref="N43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2" s="38" t="str" cm="1">
        <f t="array" aca="1" ref="O43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3" spans="5:15" ht="14.25" customHeight="1">
      <c r="E433" s="2"/>
      <c r="F433" s="3"/>
      <c r="G433" s="3"/>
      <c r="H433" s="3"/>
      <c r="I433" s="42">
        <v>432</v>
      </c>
      <c r="J433" s="6"/>
      <c r="K433" s="3"/>
      <c r="L433" s="37" t="str" cm="1">
        <f t="array" aca="1" ref="L43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3" s="38" t="str" cm="1">
        <f t="array" aca="1" ref="M43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3" s="39" t="str" cm="1">
        <f t="array" aca="1" ref="N43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3" s="38" t="str" cm="1">
        <f t="array" aca="1" ref="O43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4" spans="5:15" ht="14.25" customHeight="1">
      <c r="E434" s="2"/>
      <c r="F434" s="3"/>
      <c r="G434" s="3"/>
      <c r="H434" s="3"/>
      <c r="I434" s="42">
        <v>433</v>
      </c>
      <c r="J434" s="6"/>
      <c r="K434" s="3"/>
      <c r="L434" s="37" t="str" cm="1">
        <f t="array" aca="1" ref="L43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4" s="38" t="str" cm="1">
        <f t="array" aca="1" ref="M43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4" s="39" t="str" cm="1">
        <f t="array" aca="1" ref="N43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4" s="38" t="str" cm="1">
        <f t="array" aca="1" ref="O43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5" spans="5:15" ht="14.25" customHeight="1">
      <c r="E435" s="2"/>
      <c r="F435" s="3"/>
      <c r="G435" s="3"/>
      <c r="H435" s="3"/>
      <c r="I435" s="42">
        <v>434</v>
      </c>
      <c r="J435" s="6"/>
      <c r="K435" s="3"/>
      <c r="L435" s="37" t="str" cm="1">
        <f t="array" aca="1" ref="L43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5" s="38" t="str" cm="1">
        <f t="array" aca="1" ref="M43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5" s="39" t="str" cm="1">
        <f t="array" aca="1" ref="N43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5" s="38" t="str" cm="1">
        <f t="array" aca="1" ref="O43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6" spans="5:15" ht="14.25" customHeight="1">
      <c r="E436" s="2"/>
      <c r="F436" s="3"/>
      <c r="G436" s="3"/>
      <c r="H436" s="3"/>
      <c r="I436" s="42">
        <v>435</v>
      </c>
      <c r="J436" s="6"/>
      <c r="K436" s="3"/>
      <c r="L436" s="37" t="str" cm="1">
        <f t="array" aca="1" ref="L43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6" s="38" t="str" cm="1">
        <f t="array" aca="1" ref="M43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6" s="39" t="str" cm="1">
        <f t="array" aca="1" ref="N43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6" s="38" t="str" cm="1">
        <f t="array" aca="1" ref="O43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7" spans="5:15" ht="14.25" customHeight="1">
      <c r="E437" s="2"/>
      <c r="F437" s="3"/>
      <c r="G437" s="3"/>
      <c r="H437" s="3"/>
      <c r="I437" s="42">
        <v>436</v>
      </c>
      <c r="J437" s="6"/>
      <c r="K437" s="3"/>
      <c r="L437" s="37" t="str" cm="1">
        <f t="array" aca="1" ref="L43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7" s="38" t="str" cm="1">
        <f t="array" aca="1" ref="M43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7" s="39" t="str" cm="1">
        <f t="array" aca="1" ref="N43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7" s="38" t="str" cm="1">
        <f t="array" aca="1" ref="O43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8" spans="5:15" ht="14.25" customHeight="1">
      <c r="E438" s="2"/>
      <c r="F438" s="3"/>
      <c r="G438" s="3"/>
      <c r="H438" s="3"/>
      <c r="I438" s="42">
        <v>437</v>
      </c>
      <c r="J438" s="6"/>
      <c r="K438" s="3"/>
      <c r="L438" s="37" t="str" cm="1">
        <f t="array" aca="1" ref="L43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8" s="38" t="str" cm="1">
        <f t="array" aca="1" ref="M43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8" s="39" t="str" cm="1">
        <f t="array" aca="1" ref="N43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8" s="38" t="str" cm="1">
        <f t="array" aca="1" ref="O43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39" spans="5:15" ht="14.25" customHeight="1">
      <c r="E439" s="2"/>
      <c r="F439" s="3"/>
      <c r="G439" s="3"/>
      <c r="H439" s="3"/>
      <c r="I439" s="42">
        <v>438</v>
      </c>
      <c r="J439" s="6"/>
      <c r="K439" s="3"/>
      <c r="L439" s="37" t="str" cm="1">
        <f t="array" aca="1" ref="L43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39" s="38" t="str" cm="1">
        <f t="array" aca="1" ref="M43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39" s="39" t="str" cm="1">
        <f t="array" aca="1" ref="N43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39" s="38" t="str" cm="1">
        <f t="array" aca="1" ref="O43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0" spans="5:15" ht="14.25" customHeight="1">
      <c r="E440" s="2"/>
      <c r="F440" s="3"/>
      <c r="G440" s="3"/>
      <c r="H440" s="3"/>
      <c r="I440" s="42">
        <v>439</v>
      </c>
      <c r="J440" s="6"/>
      <c r="K440" s="3"/>
      <c r="L440" s="37" t="str" cm="1">
        <f t="array" aca="1" ref="L44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0" s="38" t="str" cm="1">
        <f t="array" aca="1" ref="M44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0" s="39" t="str" cm="1">
        <f t="array" aca="1" ref="N44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0" s="38" t="str" cm="1">
        <f t="array" aca="1" ref="O44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1" spans="5:15" ht="14.25" customHeight="1">
      <c r="E441" s="2"/>
      <c r="F441" s="3"/>
      <c r="G441" s="3"/>
      <c r="H441" s="3"/>
      <c r="I441" s="42">
        <v>440</v>
      </c>
      <c r="J441" s="6"/>
      <c r="K441" s="3"/>
      <c r="L441" s="37" t="str" cm="1">
        <f t="array" aca="1" ref="L44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1" s="38" t="str" cm="1">
        <f t="array" aca="1" ref="M44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1" s="39" t="str" cm="1">
        <f t="array" aca="1" ref="N44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1" s="38" t="str" cm="1">
        <f t="array" aca="1" ref="O44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2" spans="5:15" ht="14.25" customHeight="1">
      <c r="E442" s="2"/>
      <c r="F442" s="3"/>
      <c r="G442" s="3"/>
      <c r="H442" s="3"/>
      <c r="I442" s="42">
        <v>441</v>
      </c>
      <c r="J442" s="6"/>
      <c r="K442" s="3"/>
      <c r="L442" s="37" t="str" cm="1">
        <f t="array" aca="1" ref="L44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2" s="38" t="str" cm="1">
        <f t="array" aca="1" ref="M44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2" s="39" t="str" cm="1">
        <f t="array" aca="1" ref="N44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2" s="38" t="str" cm="1">
        <f t="array" aca="1" ref="O44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3" spans="5:15" ht="14.25" customHeight="1">
      <c r="E443" s="2"/>
      <c r="F443" s="3"/>
      <c r="G443" s="3"/>
      <c r="H443" s="3"/>
      <c r="I443" s="42">
        <v>442</v>
      </c>
      <c r="J443" s="6"/>
      <c r="K443" s="3"/>
      <c r="L443" s="37" t="str" cm="1">
        <f t="array" aca="1" ref="L44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3" s="38" t="str" cm="1">
        <f t="array" aca="1" ref="M44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3" s="39" t="str" cm="1">
        <f t="array" aca="1" ref="N44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3" s="38" t="str" cm="1">
        <f t="array" aca="1" ref="O44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4" spans="5:15" ht="14.25" customHeight="1">
      <c r="E444" s="2"/>
      <c r="F444" s="3"/>
      <c r="G444" s="3"/>
      <c r="H444" s="3"/>
      <c r="I444" s="42">
        <v>443</v>
      </c>
      <c r="J444" s="6"/>
      <c r="K444" s="3"/>
      <c r="L444" s="37" t="str" cm="1">
        <f t="array" aca="1" ref="L44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4" s="38" t="str" cm="1">
        <f t="array" aca="1" ref="M44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4" s="39" t="str" cm="1">
        <f t="array" aca="1" ref="N44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4" s="38" t="str" cm="1">
        <f t="array" aca="1" ref="O44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5" spans="5:15" ht="14.25" customHeight="1">
      <c r="E445" s="2"/>
      <c r="F445" s="3"/>
      <c r="G445" s="3"/>
      <c r="H445" s="3"/>
      <c r="I445" s="42">
        <v>444</v>
      </c>
      <c r="J445" s="6"/>
      <c r="K445" s="3"/>
      <c r="L445" s="37" t="str" cm="1">
        <f t="array" aca="1" ref="L44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5" s="38" t="str" cm="1">
        <f t="array" aca="1" ref="M44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5" s="39" t="str" cm="1">
        <f t="array" aca="1" ref="N44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5" s="38" t="str" cm="1">
        <f t="array" aca="1" ref="O44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6" spans="5:15" ht="14.25" customHeight="1">
      <c r="E446" s="2"/>
      <c r="F446" s="3"/>
      <c r="G446" s="3"/>
      <c r="H446" s="3"/>
      <c r="I446" s="42">
        <v>445</v>
      </c>
      <c r="J446" s="6"/>
      <c r="K446" s="3"/>
      <c r="L446" s="37" t="str" cm="1">
        <f t="array" aca="1" ref="L44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6" s="38" t="str" cm="1">
        <f t="array" aca="1" ref="M44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6" s="39" t="str" cm="1">
        <f t="array" aca="1" ref="N44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6" s="38" t="str" cm="1">
        <f t="array" aca="1" ref="O44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7" spans="5:15" ht="14.25" customHeight="1">
      <c r="E447" s="2"/>
      <c r="F447" s="3"/>
      <c r="G447" s="3"/>
      <c r="H447" s="3"/>
      <c r="I447" s="42">
        <v>446</v>
      </c>
      <c r="J447" s="6"/>
      <c r="K447" s="3"/>
      <c r="L447" s="37" t="str" cm="1">
        <f t="array" aca="1" ref="L44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7" s="38" t="str" cm="1">
        <f t="array" aca="1" ref="M44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7" s="39" t="str" cm="1">
        <f t="array" aca="1" ref="N44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7" s="38" t="str" cm="1">
        <f t="array" aca="1" ref="O44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8" spans="5:15" ht="14.25" customHeight="1">
      <c r="E448" s="2"/>
      <c r="F448" s="3"/>
      <c r="G448" s="3"/>
      <c r="H448" s="3"/>
      <c r="I448" s="42">
        <v>447</v>
      </c>
      <c r="J448" s="6"/>
      <c r="K448" s="3"/>
      <c r="L448" s="37" t="str" cm="1">
        <f t="array" aca="1" ref="L44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8" s="38" t="str" cm="1">
        <f t="array" aca="1" ref="M44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8" s="39" t="str" cm="1">
        <f t="array" aca="1" ref="N44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8" s="38" t="str" cm="1">
        <f t="array" aca="1" ref="O44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49" spans="5:15" ht="14.25" customHeight="1">
      <c r="E449" s="2"/>
      <c r="F449" s="3"/>
      <c r="G449" s="3"/>
      <c r="H449" s="3"/>
      <c r="I449" s="42">
        <v>448</v>
      </c>
      <c r="J449" s="6"/>
      <c r="K449" s="3"/>
      <c r="L449" s="37" t="str" cm="1">
        <f t="array" aca="1" ref="L44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49" s="38" t="str" cm="1">
        <f t="array" aca="1" ref="M44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49" s="39" t="str" cm="1">
        <f t="array" aca="1" ref="N44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49" s="38" t="str" cm="1">
        <f t="array" aca="1" ref="O44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0" spans="5:15" ht="14.25" customHeight="1">
      <c r="E450" s="2"/>
      <c r="F450" s="3"/>
      <c r="G450" s="3"/>
      <c r="H450" s="3"/>
      <c r="I450" s="42">
        <v>449</v>
      </c>
      <c r="J450" s="6"/>
      <c r="K450" s="3"/>
      <c r="L450" s="37" t="str" cm="1">
        <f t="array" aca="1" ref="L45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0" s="38" t="str" cm="1">
        <f t="array" aca="1" ref="M45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0" s="39" t="str" cm="1">
        <f t="array" aca="1" ref="N45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0" s="38" t="str" cm="1">
        <f t="array" aca="1" ref="O45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1" spans="5:15" ht="14.25" customHeight="1">
      <c r="E451" s="2"/>
      <c r="F451" s="3"/>
      <c r="G451" s="3"/>
      <c r="H451" s="3"/>
      <c r="I451" s="42">
        <v>450</v>
      </c>
      <c r="J451" s="6"/>
      <c r="K451" s="3"/>
      <c r="L451" s="37" t="str" cm="1">
        <f t="array" aca="1" ref="L45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1" s="38" t="str" cm="1">
        <f t="array" aca="1" ref="M45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1" s="39" t="str" cm="1">
        <f t="array" aca="1" ref="N45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1" s="38" t="str" cm="1">
        <f t="array" aca="1" ref="O45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2" spans="5:15" ht="14.25" customHeight="1">
      <c r="E452" s="2"/>
      <c r="F452" s="3"/>
      <c r="G452" s="3"/>
      <c r="H452" s="3"/>
      <c r="I452" s="42">
        <v>451</v>
      </c>
      <c r="J452" s="6"/>
      <c r="K452" s="3"/>
      <c r="L452" s="37" t="str" cm="1">
        <f t="array" aca="1" ref="L45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2" s="38" t="str" cm="1">
        <f t="array" aca="1" ref="M45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2" s="39" t="str" cm="1">
        <f t="array" aca="1" ref="N45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2" s="38" t="str" cm="1">
        <f t="array" aca="1" ref="O45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3" spans="5:15" ht="14.25" customHeight="1">
      <c r="E453" s="2"/>
      <c r="F453" s="3"/>
      <c r="G453" s="3"/>
      <c r="H453" s="3"/>
      <c r="I453" s="42">
        <v>452</v>
      </c>
      <c r="J453" s="6"/>
      <c r="K453" s="3"/>
      <c r="L453" s="37" t="str" cm="1">
        <f t="array" aca="1" ref="L45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3" s="38" t="str" cm="1">
        <f t="array" aca="1" ref="M45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3" s="39" t="str" cm="1">
        <f t="array" aca="1" ref="N45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3" s="38" t="str" cm="1">
        <f t="array" aca="1" ref="O45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4" spans="5:15" ht="14.25" customHeight="1">
      <c r="E454" s="2"/>
      <c r="F454" s="3"/>
      <c r="G454" s="3"/>
      <c r="H454" s="3"/>
      <c r="I454" s="42">
        <v>453</v>
      </c>
      <c r="J454" s="6"/>
      <c r="K454" s="3"/>
      <c r="L454" s="37" t="str" cm="1">
        <f t="array" aca="1" ref="L45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4" s="38" t="str" cm="1">
        <f t="array" aca="1" ref="M45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4" s="39" t="str" cm="1">
        <f t="array" aca="1" ref="N45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4" s="38" t="str" cm="1">
        <f t="array" aca="1" ref="O45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5" spans="5:15" ht="14.25" customHeight="1">
      <c r="E455" s="2"/>
      <c r="F455" s="3"/>
      <c r="G455" s="3"/>
      <c r="H455" s="3"/>
      <c r="I455" s="42">
        <v>454</v>
      </c>
      <c r="J455" s="6"/>
      <c r="K455" s="3"/>
      <c r="L455" s="37" t="str" cm="1">
        <f t="array" aca="1" ref="L45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5" s="38" t="str" cm="1">
        <f t="array" aca="1" ref="M45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5" s="39" t="str" cm="1">
        <f t="array" aca="1" ref="N45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5" s="38" t="str" cm="1">
        <f t="array" aca="1" ref="O45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6" spans="5:15" ht="14.25" customHeight="1">
      <c r="E456" s="2"/>
      <c r="F456" s="3"/>
      <c r="G456" s="3"/>
      <c r="H456" s="3"/>
      <c r="I456" s="42">
        <v>455</v>
      </c>
      <c r="J456" s="6"/>
      <c r="K456" s="3"/>
      <c r="L456" s="37" t="str" cm="1">
        <f t="array" aca="1" ref="L45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6" s="38" t="str" cm="1">
        <f t="array" aca="1" ref="M45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6" s="39" t="str" cm="1">
        <f t="array" aca="1" ref="N45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6" s="38" t="str" cm="1">
        <f t="array" aca="1" ref="O45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7" spans="5:15" ht="14.25" customHeight="1">
      <c r="E457" s="2"/>
      <c r="F457" s="3"/>
      <c r="G457" s="3"/>
      <c r="H457" s="3"/>
      <c r="I457" s="42">
        <v>456</v>
      </c>
      <c r="J457" s="6"/>
      <c r="K457" s="3"/>
      <c r="L457" s="37" t="str" cm="1">
        <f t="array" aca="1" ref="L45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7" s="38" t="str" cm="1">
        <f t="array" aca="1" ref="M45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7" s="39" t="str" cm="1">
        <f t="array" aca="1" ref="N45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7" s="38" t="str" cm="1">
        <f t="array" aca="1" ref="O45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8" spans="5:15" ht="14.25" customHeight="1">
      <c r="E458" s="2"/>
      <c r="F458" s="3"/>
      <c r="G458" s="3"/>
      <c r="H458" s="3"/>
      <c r="I458" s="42">
        <v>457</v>
      </c>
      <c r="J458" s="6"/>
      <c r="K458" s="3"/>
      <c r="L458" s="37" t="str" cm="1">
        <f t="array" aca="1" ref="L45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8" s="38" t="str" cm="1">
        <f t="array" aca="1" ref="M45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8" s="39" t="str" cm="1">
        <f t="array" aca="1" ref="N45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8" s="38" t="str" cm="1">
        <f t="array" aca="1" ref="O45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59" spans="5:15" ht="14.25" customHeight="1">
      <c r="E459" s="2"/>
      <c r="F459" s="3"/>
      <c r="G459" s="3"/>
      <c r="H459" s="3"/>
      <c r="I459" s="42">
        <v>458</v>
      </c>
      <c r="J459" s="6"/>
      <c r="K459" s="3"/>
      <c r="L459" s="37" t="str" cm="1">
        <f t="array" aca="1" ref="L45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59" s="38" t="str" cm="1">
        <f t="array" aca="1" ref="M45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59" s="39" t="str" cm="1">
        <f t="array" aca="1" ref="N45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59" s="38" t="str" cm="1">
        <f t="array" aca="1" ref="O45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0" spans="5:15" ht="14.25" customHeight="1">
      <c r="E460" s="2"/>
      <c r="F460" s="3"/>
      <c r="G460" s="3"/>
      <c r="H460" s="3"/>
      <c r="I460" s="42">
        <v>459</v>
      </c>
      <c r="J460" s="6"/>
      <c r="K460" s="3"/>
      <c r="L460" s="37" t="str" cm="1">
        <f t="array" aca="1" ref="L46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0" s="38" t="str" cm="1">
        <f t="array" aca="1" ref="M46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0" s="39" t="str" cm="1">
        <f t="array" aca="1" ref="N46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0" s="38" t="str" cm="1">
        <f t="array" aca="1" ref="O46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1" spans="5:15" ht="14.25" customHeight="1">
      <c r="E461" s="2"/>
      <c r="F461" s="3"/>
      <c r="G461" s="3"/>
      <c r="H461" s="3"/>
      <c r="I461" s="42">
        <v>460</v>
      </c>
      <c r="J461" s="6"/>
      <c r="K461" s="3"/>
      <c r="L461" s="37" t="str" cm="1">
        <f t="array" aca="1" ref="L46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1" s="38" t="str" cm="1">
        <f t="array" aca="1" ref="M46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1" s="39" t="str" cm="1">
        <f t="array" aca="1" ref="N46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1" s="38" t="str" cm="1">
        <f t="array" aca="1" ref="O46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2" spans="5:15" ht="14.25" customHeight="1">
      <c r="E462" s="2"/>
      <c r="F462" s="3"/>
      <c r="G462" s="3"/>
      <c r="H462" s="3"/>
      <c r="I462" s="42">
        <v>461</v>
      </c>
      <c r="J462" s="6"/>
      <c r="K462" s="3"/>
      <c r="L462" s="37" t="str" cm="1">
        <f t="array" aca="1" ref="L46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2" s="38" t="str" cm="1">
        <f t="array" aca="1" ref="M46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2" s="39" t="str" cm="1">
        <f t="array" aca="1" ref="N46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2" s="38" t="str" cm="1">
        <f t="array" aca="1" ref="O46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3" spans="5:15" ht="14.25" customHeight="1">
      <c r="E463" s="2"/>
      <c r="F463" s="3"/>
      <c r="G463" s="3"/>
      <c r="H463" s="3"/>
      <c r="I463" s="42">
        <v>462</v>
      </c>
      <c r="J463" s="6"/>
      <c r="K463" s="3"/>
      <c r="L463" s="37" t="str" cm="1">
        <f t="array" aca="1" ref="L46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3" s="38" t="str" cm="1">
        <f t="array" aca="1" ref="M46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3" s="39" t="str" cm="1">
        <f t="array" aca="1" ref="N46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3" s="38" t="str" cm="1">
        <f t="array" aca="1" ref="O46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4" spans="5:15" ht="14.25" customHeight="1">
      <c r="E464" s="2"/>
      <c r="F464" s="3"/>
      <c r="G464" s="3"/>
      <c r="H464" s="3"/>
      <c r="I464" s="42">
        <v>463</v>
      </c>
      <c r="J464" s="6"/>
      <c r="K464" s="3"/>
      <c r="L464" s="37" t="str" cm="1">
        <f t="array" aca="1" ref="L46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4" s="38" t="str" cm="1">
        <f t="array" aca="1" ref="M46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4" s="39" t="str" cm="1">
        <f t="array" aca="1" ref="N46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4" s="38" t="str" cm="1">
        <f t="array" aca="1" ref="O46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5" spans="5:15" ht="14.25" customHeight="1">
      <c r="E465" s="2"/>
      <c r="F465" s="3"/>
      <c r="G465" s="3"/>
      <c r="H465" s="3"/>
      <c r="I465" s="42">
        <v>464</v>
      </c>
      <c r="J465" s="6"/>
      <c r="K465" s="3"/>
      <c r="L465" s="37" t="str" cm="1">
        <f t="array" aca="1" ref="L46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5" s="38" t="str" cm="1">
        <f t="array" aca="1" ref="M46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5" s="39" t="str" cm="1">
        <f t="array" aca="1" ref="N46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5" s="38" t="str" cm="1">
        <f t="array" aca="1" ref="O46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6" spans="5:15" ht="14.25" customHeight="1">
      <c r="E466" s="2"/>
      <c r="F466" s="3"/>
      <c r="G466" s="3"/>
      <c r="H466" s="3"/>
      <c r="I466" s="42">
        <v>465</v>
      </c>
      <c r="J466" s="6"/>
      <c r="K466" s="3"/>
      <c r="L466" s="37" t="str" cm="1">
        <f t="array" aca="1" ref="L46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6" s="38" t="str" cm="1">
        <f t="array" aca="1" ref="M46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6" s="39" t="str" cm="1">
        <f t="array" aca="1" ref="N46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6" s="38" t="str" cm="1">
        <f t="array" aca="1" ref="O46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7" spans="5:15" ht="14.25" customHeight="1">
      <c r="E467" s="2"/>
      <c r="F467" s="3"/>
      <c r="G467" s="3"/>
      <c r="H467" s="3"/>
      <c r="I467" s="42">
        <v>466</v>
      </c>
      <c r="J467" s="6"/>
      <c r="K467" s="3"/>
      <c r="L467" s="37" t="str" cm="1">
        <f t="array" aca="1" ref="L46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7" s="38" t="str" cm="1">
        <f t="array" aca="1" ref="M46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7" s="39" t="str" cm="1">
        <f t="array" aca="1" ref="N46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7" s="38" t="str" cm="1">
        <f t="array" aca="1" ref="O46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8" spans="5:15" ht="14.25" customHeight="1">
      <c r="E468" s="2"/>
      <c r="F468" s="3"/>
      <c r="G468" s="3"/>
      <c r="H468" s="3"/>
      <c r="I468" s="42">
        <v>467</v>
      </c>
      <c r="J468" s="6"/>
      <c r="K468" s="3"/>
      <c r="L468" s="37" t="str" cm="1">
        <f t="array" aca="1" ref="L46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8" s="38" t="str" cm="1">
        <f t="array" aca="1" ref="M46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8" s="39" t="str" cm="1">
        <f t="array" aca="1" ref="N46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8" s="38" t="str" cm="1">
        <f t="array" aca="1" ref="O46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69" spans="5:15" ht="14.25" customHeight="1">
      <c r="E469" s="2"/>
      <c r="F469" s="3"/>
      <c r="G469" s="3"/>
      <c r="H469" s="3"/>
      <c r="I469" s="42">
        <v>468</v>
      </c>
      <c r="J469" s="6"/>
      <c r="K469" s="3"/>
      <c r="L469" s="37" t="str" cm="1">
        <f t="array" aca="1" ref="L46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69" s="38" t="str" cm="1">
        <f t="array" aca="1" ref="M46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69" s="39" t="str" cm="1">
        <f t="array" aca="1" ref="N46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69" s="38" t="str" cm="1">
        <f t="array" aca="1" ref="O46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0" spans="5:15" ht="14.25" customHeight="1">
      <c r="E470" s="2"/>
      <c r="F470" s="3"/>
      <c r="G470" s="3"/>
      <c r="H470" s="3"/>
      <c r="I470" s="42">
        <v>469</v>
      </c>
      <c r="J470" s="6"/>
      <c r="K470" s="3"/>
      <c r="L470" s="37" t="str" cm="1">
        <f t="array" aca="1" ref="L47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0" s="38" t="str" cm="1">
        <f t="array" aca="1" ref="M47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0" s="39" t="str" cm="1">
        <f t="array" aca="1" ref="N47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0" s="38" t="str" cm="1">
        <f t="array" aca="1" ref="O47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1" spans="5:15" ht="14.25" customHeight="1">
      <c r="E471" s="2"/>
      <c r="F471" s="3"/>
      <c r="G471" s="3"/>
      <c r="H471" s="3"/>
      <c r="I471" s="42">
        <v>470</v>
      </c>
      <c r="J471" s="6"/>
      <c r="K471" s="3"/>
      <c r="L471" s="37" t="str" cm="1">
        <f t="array" aca="1" ref="L47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1" s="38" t="str" cm="1">
        <f t="array" aca="1" ref="M47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1" s="39" t="str" cm="1">
        <f t="array" aca="1" ref="N47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1" s="38" t="str" cm="1">
        <f t="array" aca="1" ref="O47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2" spans="5:15" ht="14.25" customHeight="1">
      <c r="E472" s="2"/>
      <c r="F472" s="3"/>
      <c r="G472" s="3"/>
      <c r="H472" s="3"/>
      <c r="I472" s="42">
        <v>471</v>
      </c>
      <c r="J472" s="6"/>
      <c r="K472" s="3"/>
      <c r="L472" s="37" t="str" cm="1">
        <f t="array" aca="1" ref="L47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2" s="38" t="str" cm="1">
        <f t="array" aca="1" ref="M47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2" s="39" t="str" cm="1">
        <f t="array" aca="1" ref="N47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2" s="38" t="str" cm="1">
        <f t="array" aca="1" ref="O47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3" spans="5:15" ht="14.25" customHeight="1">
      <c r="E473" s="2"/>
      <c r="F473" s="3"/>
      <c r="G473" s="3"/>
      <c r="H473" s="3"/>
      <c r="I473" s="42">
        <v>472</v>
      </c>
      <c r="J473" s="6"/>
      <c r="K473" s="3"/>
      <c r="L473" s="37" t="str" cm="1">
        <f t="array" aca="1" ref="L47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3" s="38" t="str" cm="1">
        <f t="array" aca="1" ref="M47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3" s="39" t="str" cm="1">
        <f t="array" aca="1" ref="N47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3" s="38" t="str" cm="1">
        <f t="array" aca="1" ref="O47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4" spans="5:15" ht="14.25" customHeight="1">
      <c r="E474" s="2"/>
      <c r="F474" s="3"/>
      <c r="G474" s="3"/>
      <c r="H474" s="3"/>
      <c r="I474" s="42">
        <v>473</v>
      </c>
      <c r="J474" s="6"/>
      <c r="K474" s="3"/>
      <c r="L474" s="37" t="str" cm="1">
        <f t="array" aca="1" ref="L47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4" s="38" t="str" cm="1">
        <f t="array" aca="1" ref="M47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4" s="39" t="str" cm="1">
        <f t="array" aca="1" ref="N47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4" s="38" t="str" cm="1">
        <f t="array" aca="1" ref="O47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5" spans="5:15" ht="14.25" customHeight="1">
      <c r="E475" s="2"/>
      <c r="F475" s="3"/>
      <c r="G475" s="3"/>
      <c r="H475" s="3"/>
      <c r="I475" s="42">
        <v>474</v>
      </c>
      <c r="J475" s="6"/>
      <c r="K475" s="3"/>
      <c r="L475" s="37" t="str" cm="1">
        <f t="array" aca="1" ref="L47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5" s="38" t="str" cm="1">
        <f t="array" aca="1" ref="M47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5" s="39" t="str" cm="1">
        <f t="array" aca="1" ref="N47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5" s="38" t="str" cm="1">
        <f t="array" aca="1" ref="O47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6" spans="5:15" ht="14.25" customHeight="1">
      <c r="E476" s="2"/>
      <c r="F476" s="3"/>
      <c r="G476" s="3"/>
      <c r="H476" s="3"/>
      <c r="I476" s="42">
        <v>475</v>
      </c>
      <c r="J476" s="6"/>
      <c r="K476" s="3"/>
      <c r="L476" s="37" t="str" cm="1">
        <f t="array" aca="1" ref="L47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6" s="38" t="str" cm="1">
        <f t="array" aca="1" ref="M47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6" s="39" t="str" cm="1">
        <f t="array" aca="1" ref="N47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6" s="38" t="str" cm="1">
        <f t="array" aca="1" ref="O47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7" spans="5:15" ht="14.25" customHeight="1">
      <c r="E477" s="2"/>
      <c r="F477" s="3"/>
      <c r="G477" s="3"/>
      <c r="H477" s="3"/>
      <c r="I477" s="42">
        <v>476</v>
      </c>
      <c r="J477" s="6"/>
      <c r="K477" s="3"/>
      <c r="L477" s="37" t="str" cm="1">
        <f t="array" aca="1" ref="L47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7" s="38" t="str" cm="1">
        <f t="array" aca="1" ref="M47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7" s="39" t="str" cm="1">
        <f t="array" aca="1" ref="N47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7" s="38" t="str" cm="1">
        <f t="array" aca="1" ref="O47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8" spans="5:15" ht="14.25" customHeight="1">
      <c r="E478" s="2"/>
      <c r="F478" s="3"/>
      <c r="G478" s="3"/>
      <c r="H478" s="3"/>
      <c r="I478" s="42">
        <v>477</v>
      </c>
      <c r="J478" s="6"/>
      <c r="K478" s="3"/>
      <c r="L478" s="37" t="str" cm="1">
        <f t="array" aca="1" ref="L47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8" s="38" t="str" cm="1">
        <f t="array" aca="1" ref="M47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8" s="39" t="str" cm="1">
        <f t="array" aca="1" ref="N47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8" s="38" t="str" cm="1">
        <f t="array" aca="1" ref="O47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79" spans="5:15" ht="14.25" customHeight="1">
      <c r="E479" s="2"/>
      <c r="F479" s="3"/>
      <c r="G479" s="3"/>
      <c r="H479" s="3"/>
      <c r="I479" s="42">
        <v>478</v>
      </c>
      <c r="J479" s="6"/>
      <c r="K479" s="3"/>
      <c r="L479" s="37" t="str" cm="1">
        <f t="array" aca="1" ref="L47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79" s="38" t="str" cm="1">
        <f t="array" aca="1" ref="M47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79" s="39" t="str" cm="1">
        <f t="array" aca="1" ref="N47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79" s="38" t="str" cm="1">
        <f t="array" aca="1" ref="O47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0" spans="5:15" ht="14.25" customHeight="1">
      <c r="E480" s="2"/>
      <c r="F480" s="3"/>
      <c r="G480" s="3"/>
      <c r="H480" s="3"/>
      <c r="I480" s="42">
        <v>479</v>
      </c>
      <c r="J480" s="6"/>
      <c r="K480" s="3"/>
      <c r="L480" s="37" t="str" cm="1">
        <f t="array" aca="1" ref="L48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0" s="38" t="str" cm="1">
        <f t="array" aca="1" ref="M48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0" s="39" t="str" cm="1">
        <f t="array" aca="1" ref="N48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0" s="38" t="str" cm="1">
        <f t="array" aca="1" ref="O48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1" spans="5:15" ht="14.25" customHeight="1">
      <c r="E481" s="2"/>
      <c r="F481" s="3"/>
      <c r="G481" s="3"/>
      <c r="H481" s="3"/>
      <c r="I481" s="42">
        <v>480</v>
      </c>
      <c r="J481" s="6"/>
      <c r="K481" s="3"/>
      <c r="L481" s="37" t="str" cm="1">
        <f t="array" aca="1" ref="L48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1" s="38" t="str" cm="1">
        <f t="array" aca="1" ref="M48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1" s="39" t="str" cm="1">
        <f t="array" aca="1" ref="N48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1" s="38" t="str" cm="1">
        <f t="array" aca="1" ref="O48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2" spans="5:15" ht="14.25" customHeight="1">
      <c r="E482" s="2"/>
      <c r="F482" s="3"/>
      <c r="G482" s="3"/>
      <c r="H482" s="3"/>
      <c r="I482" s="42">
        <v>481</v>
      </c>
      <c r="J482" s="6"/>
      <c r="K482" s="3"/>
      <c r="L482" s="37" t="str" cm="1">
        <f t="array" aca="1" ref="L48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2" s="38" t="str" cm="1">
        <f t="array" aca="1" ref="M48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2" s="39" t="str" cm="1">
        <f t="array" aca="1" ref="N48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2" s="38" t="str" cm="1">
        <f t="array" aca="1" ref="O48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3" spans="5:15" ht="14.25" customHeight="1">
      <c r="E483" s="2"/>
      <c r="F483" s="3"/>
      <c r="G483" s="3"/>
      <c r="H483" s="3"/>
      <c r="I483" s="42">
        <v>482</v>
      </c>
      <c r="J483" s="6"/>
      <c r="K483" s="3"/>
      <c r="L483" s="37" t="str" cm="1">
        <f t="array" aca="1" ref="L48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3" s="38" t="str" cm="1">
        <f t="array" aca="1" ref="M48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3" s="39" t="str" cm="1">
        <f t="array" aca="1" ref="N48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3" s="38" t="str" cm="1">
        <f t="array" aca="1" ref="O48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4" spans="5:15" ht="14.25" customHeight="1">
      <c r="E484" s="2"/>
      <c r="F484" s="3"/>
      <c r="G484" s="3"/>
      <c r="H484" s="3"/>
      <c r="I484" s="42">
        <v>483</v>
      </c>
      <c r="J484" s="6"/>
      <c r="K484" s="3"/>
      <c r="L484" s="37" t="str" cm="1">
        <f t="array" aca="1" ref="L48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4" s="38" t="str" cm="1">
        <f t="array" aca="1" ref="M48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4" s="39" t="str" cm="1">
        <f t="array" aca="1" ref="N48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4" s="38" t="str" cm="1">
        <f t="array" aca="1" ref="O48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5" spans="5:15" ht="14.25" customHeight="1">
      <c r="E485" s="2"/>
      <c r="F485" s="3"/>
      <c r="G485" s="3"/>
      <c r="H485" s="3"/>
      <c r="I485" s="42">
        <v>484</v>
      </c>
      <c r="J485" s="6"/>
      <c r="K485" s="3"/>
      <c r="L485" s="37" t="str" cm="1">
        <f t="array" aca="1" ref="L48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5" s="38" t="str" cm="1">
        <f t="array" aca="1" ref="M48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5" s="39" t="str" cm="1">
        <f t="array" aca="1" ref="N48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5" s="38" t="str" cm="1">
        <f t="array" aca="1" ref="O48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6" spans="5:15" ht="14.25" customHeight="1">
      <c r="E486" s="2"/>
      <c r="F486" s="3"/>
      <c r="G486" s="3"/>
      <c r="H486" s="3"/>
      <c r="I486" s="42">
        <v>485</v>
      </c>
      <c r="J486" s="6"/>
      <c r="K486" s="3"/>
      <c r="L486" s="37" t="str" cm="1">
        <f t="array" aca="1" ref="L48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6" s="38" t="str" cm="1">
        <f t="array" aca="1" ref="M48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6" s="39" t="str" cm="1">
        <f t="array" aca="1" ref="N48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6" s="38" t="str" cm="1">
        <f t="array" aca="1" ref="O48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7" spans="5:15" ht="14.25" customHeight="1">
      <c r="E487" s="2"/>
      <c r="F487" s="3"/>
      <c r="G487" s="3"/>
      <c r="H487" s="3"/>
      <c r="I487" s="42">
        <v>486</v>
      </c>
      <c r="J487" s="6"/>
      <c r="K487" s="3"/>
      <c r="L487" s="37" t="str" cm="1">
        <f t="array" aca="1" ref="L48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7" s="38" t="str" cm="1">
        <f t="array" aca="1" ref="M48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7" s="39" t="str" cm="1">
        <f t="array" aca="1" ref="N48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7" s="38" t="str" cm="1">
        <f t="array" aca="1" ref="O48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8" spans="5:15" ht="14.25" customHeight="1">
      <c r="E488" s="2"/>
      <c r="F488" s="3"/>
      <c r="G488" s="3"/>
      <c r="H488" s="3"/>
      <c r="I488" s="42">
        <v>487</v>
      </c>
      <c r="J488" s="6"/>
      <c r="K488" s="3"/>
      <c r="L488" s="37" t="str" cm="1">
        <f t="array" aca="1" ref="L48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8" s="38" t="str" cm="1">
        <f t="array" aca="1" ref="M48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8" s="39" t="str" cm="1">
        <f t="array" aca="1" ref="N48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8" s="38" t="str" cm="1">
        <f t="array" aca="1" ref="O48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89" spans="5:15" ht="14.25" customHeight="1">
      <c r="E489" s="2"/>
      <c r="F489" s="3"/>
      <c r="G489" s="3"/>
      <c r="H489" s="3"/>
      <c r="I489" s="42">
        <v>488</v>
      </c>
      <c r="J489" s="6"/>
      <c r="K489" s="3"/>
      <c r="L489" s="37" t="str" cm="1">
        <f t="array" aca="1" ref="L48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89" s="38" t="str" cm="1">
        <f t="array" aca="1" ref="M48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89" s="39" t="str" cm="1">
        <f t="array" aca="1" ref="N48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89" s="38" t="str" cm="1">
        <f t="array" aca="1" ref="O48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0" spans="5:15" ht="14.25" customHeight="1">
      <c r="E490" s="2"/>
      <c r="F490" s="3"/>
      <c r="G490" s="3"/>
      <c r="H490" s="3"/>
      <c r="I490" s="42">
        <v>489</v>
      </c>
      <c r="J490" s="6"/>
      <c r="K490" s="3"/>
      <c r="L490" s="37" t="str" cm="1">
        <f t="array" aca="1" ref="L49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0" s="38" t="str" cm="1">
        <f t="array" aca="1" ref="M49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0" s="39" t="str" cm="1">
        <f t="array" aca="1" ref="N49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0" s="38" t="str" cm="1">
        <f t="array" aca="1" ref="O49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1" spans="5:15" ht="14.25" customHeight="1">
      <c r="E491" s="2"/>
      <c r="F491" s="3"/>
      <c r="G491" s="3"/>
      <c r="H491" s="3"/>
      <c r="I491" s="42">
        <v>490</v>
      </c>
      <c r="J491" s="6"/>
      <c r="K491" s="3"/>
      <c r="L491" s="37" t="str" cm="1">
        <f t="array" aca="1" ref="L49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1" s="38" t="str" cm="1">
        <f t="array" aca="1" ref="M49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1" s="39" t="str" cm="1">
        <f t="array" aca="1" ref="N49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1" s="38" t="str" cm="1">
        <f t="array" aca="1" ref="O49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2" spans="5:15" ht="14.25" customHeight="1">
      <c r="E492" s="2"/>
      <c r="F492" s="3"/>
      <c r="G492" s="3"/>
      <c r="H492" s="3"/>
      <c r="I492" s="42">
        <v>491</v>
      </c>
      <c r="J492" s="6"/>
      <c r="K492" s="3"/>
      <c r="L492" s="37" t="str" cm="1">
        <f t="array" aca="1" ref="L492"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2" s="38" t="str" cm="1">
        <f t="array" aca="1" ref="M492"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2" s="39" t="str" cm="1">
        <f t="array" aca="1" ref="N492"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2" s="38" t="str" cm="1">
        <f t="array" aca="1" ref="O492"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3" spans="5:15" ht="14.25" customHeight="1">
      <c r="E493" s="2"/>
      <c r="F493" s="3"/>
      <c r="G493" s="3"/>
      <c r="H493" s="3"/>
      <c r="I493" s="42">
        <v>492</v>
      </c>
      <c r="J493" s="6"/>
      <c r="K493" s="3"/>
      <c r="L493" s="37" t="str" cm="1">
        <f t="array" aca="1" ref="L493"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3" s="38" t="str" cm="1">
        <f t="array" aca="1" ref="M493"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3" s="39" t="str" cm="1">
        <f t="array" aca="1" ref="N493"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3" s="38" t="str" cm="1">
        <f t="array" aca="1" ref="O493"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4" spans="5:15" ht="14.25" customHeight="1">
      <c r="E494" s="2"/>
      <c r="F494" s="3"/>
      <c r="G494" s="3"/>
      <c r="H494" s="3"/>
      <c r="I494" s="42">
        <v>493</v>
      </c>
      <c r="J494" s="6"/>
      <c r="K494" s="3"/>
      <c r="L494" s="37" t="str" cm="1">
        <f t="array" aca="1" ref="L494"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4" s="38" t="str" cm="1">
        <f t="array" aca="1" ref="M494"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4" s="39" t="str" cm="1">
        <f t="array" aca="1" ref="N494"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4" s="38" t="str" cm="1">
        <f t="array" aca="1" ref="O494"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5" spans="5:15" ht="14.25" customHeight="1">
      <c r="E495" s="2"/>
      <c r="F495" s="3"/>
      <c r="G495" s="3"/>
      <c r="H495" s="3"/>
      <c r="I495" s="42">
        <v>494</v>
      </c>
      <c r="J495" s="6"/>
      <c r="K495" s="3"/>
      <c r="L495" s="37" t="str" cm="1">
        <f t="array" aca="1" ref="L495"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5" s="38" t="str" cm="1">
        <f t="array" aca="1" ref="M495"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5" s="39" t="str" cm="1">
        <f t="array" aca="1" ref="N495"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5" s="38" t="str" cm="1">
        <f t="array" aca="1" ref="O495"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6" spans="5:15" ht="14.25" customHeight="1">
      <c r="E496" s="2"/>
      <c r="F496" s="3"/>
      <c r="G496" s="3"/>
      <c r="H496" s="3"/>
      <c r="I496" s="42">
        <v>495</v>
      </c>
      <c r="J496" s="6"/>
      <c r="K496" s="3"/>
      <c r="L496" s="37" t="str" cm="1">
        <f t="array" aca="1" ref="L496"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6" s="38" t="str" cm="1">
        <f t="array" aca="1" ref="M496"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6" s="39" t="str" cm="1">
        <f t="array" aca="1" ref="N496"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6" s="38" t="str" cm="1">
        <f t="array" aca="1" ref="O496"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7" spans="5:15" ht="14.25" customHeight="1">
      <c r="E497" s="2"/>
      <c r="F497" s="3"/>
      <c r="G497" s="3"/>
      <c r="H497" s="3"/>
      <c r="I497" s="42">
        <v>496</v>
      </c>
      <c r="J497" s="6"/>
      <c r="K497" s="3"/>
      <c r="L497" s="37" t="str" cm="1">
        <f t="array" aca="1" ref="L497"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7" s="38" t="str" cm="1">
        <f t="array" aca="1" ref="M497"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7" s="39" t="str" cm="1">
        <f t="array" aca="1" ref="N497"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7" s="38" t="str" cm="1">
        <f t="array" aca="1" ref="O497"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8" spans="5:15" ht="14.25" customHeight="1">
      <c r="E498" s="2"/>
      <c r="F498" s="3"/>
      <c r="G498" s="3"/>
      <c r="H498" s="3"/>
      <c r="I498" s="42">
        <v>497</v>
      </c>
      <c r="J498" s="6"/>
      <c r="K498" s="3"/>
      <c r="L498" s="37" t="str" cm="1">
        <f t="array" aca="1" ref="L498"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8" s="38" t="str" cm="1">
        <f t="array" aca="1" ref="M498"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8" s="39" t="str" cm="1">
        <f t="array" aca="1" ref="N498"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8" s="38" t="str" cm="1">
        <f t="array" aca="1" ref="O498"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499" spans="5:15" ht="14.25" customHeight="1">
      <c r="E499" s="2"/>
      <c r="F499" s="3"/>
      <c r="G499" s="3"/>
      <c r="H499" s="3"/>
      <c r="I499" s="42">
        <v>498</v>
      </c>
      <c r="J499" s="6"/>
      <c r="K499" s="3"/>
      <c r="L499" s="37" t="str" cm="1">
        <f t="array" aca="1" ref="L499"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499" s="38" t="str" cm="1">
        <f t="array" aca="1" ref="M499"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499" s="39" t="str" cm="1">
        <f t="array" aca="1" ref="N499"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499" s="38" t="str" cm="1">
        <f t="array" aca="1" ref="O499"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00" spans="5:15" ht="14.25" customHeight="1">
      <c r="E500" s="2"/>
      <c r="F500" s="3"/>
      <c r="G500" s="3"/>
      <c r="H500" s="3"/>
      <c r="I500" s="42">
        <v>499</v>
      </c>
      <c r="J500" s="6"/>
      <c r="K500" s="3"/>
      <c r="L500" s="37" t="str" cm="1">
        <f t="array" aca="1" ref="L500"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00" s="38" t="str" cm="1">
        <f t="array" aca="1" ref="M500"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00" s="39" t="str" cm="1">
        <f t="array" aca="1" ref="N500"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00" s="38" t="str" cm="1">
        <f t="array" aca="1" ref="O500"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01" spans="5:15" ht="14.25" customHeight="1">
      <c r="E501" s="2"/>
      <c r="F501" s="3"/>
      <c r="G501" s="3"/>
      <c r="H501" s="3"/>
      <c r="I501" s="42">
        <v>500</v>
      </c>
      <c r="J501" s="6"/>
      <c r="K501" s="3"/>
      <c r="L501" s="37" t="str" cm="1">
        <f t="array" aca="1" ref="L501" ca="1">IF(ISBLANK(Tabell1[[#This Row],[INTÄKT/UTGIFT]]),IF(IFERROR(COUNTIF(INDEX(Tabell1[INTÄKT/UTGIFT],ROW()-ROW(Tabell1[#Headers])+1):INDEX(Tabell1[INTÄKT/UTGIFT],ROWS(Tabell1[INTÄKT/UTGIFT])),"?*"),0)&gt;0,"⚠ Tom rad – V-nr hoppas över",""),IF(ISBLANK(Tabell1[[#This Row],[KATEGORI]]),"Fyll i kategori",IF(ISBLANK(Tabell1[[#This Row],[DATUM]]),"Fyll i datum",IF(ISBLANK(Tabell1[[#This Row],[BELOPP]]),"Fyll i belopp",IF(ISBLANK(Tabell1[[#This Row],[KVITTO]]),"Lägg in kvittot!",IF(ISERROR(MATCH(Tabell1[[#This Row],[KATEGORI]],INDEX('Behind the scenes (RÖR EJ)'!$C$3:$H$13,0,MATCH(Tabell1[[#This Row],[INTÄKT/UTGIFT]],'Behind the scenes (RÖR EJ)'!$C$2:$H$2,0)),0)),"FEL i intäkt/utgift!",IF(NOT(ISNUMBER(Tabell1[[#This Row],[DATUM]])),"FEL: ogiltigt datum",IF(AND(ISNUMBER('Behind the scenes (RÖR EJ)'!$K$3),ISNUMBER('Behind the scenes (RÖR EJ)'!$K$4),OR(Tabell1[[#This Row],[DATUM]]&lt;'Behind the scenes (RÖR EJ)'!$K$3,Tabell1[[#This Row],[DATUM]]&gt;'Behind the scenes (RÖR EJ)'!$K$4)),"FEL: datum utanför räkenskapsåret",IF(NOT(ISNUMBER(Tabell1[[#This Row],[BELOPP]])),"FEL: belopp måste vara ett tal",IF(Tabell1[[#This Row],[BELOPP]]&lt;=0,"FEL: belopp måste vara större än 0",IF(ISBLANK(Tabell1[[#This Row],[V-NR]]),"FEL: V-nr saknas",IF(COUNTIF(Tabell1[V-NR],Tabell1[[#This Row],[V-NR]])&gt;1,"FEL: dubblett av V-nr",IF(N(Tabell1[[#This Row],[SALDO BANK]])&lt;0,"FEL: banksaldot blir negativt här",IF(N(Tabell1[[#This Row],[SALDO KASSA]])&lt;0,"FEL: handkassan blir negativ här",IF(N(Tabell1[[#This Row],[SALDO PRESENTKORT]])&lt;0,"FEL: presentkortssaldot blir negativt här","KLAR")))))))))))))))</f>
        <v/>
      </c>
      <c r="M501" s="38" t="str" cm="1">
        <f t="array" aca="1" ref="M501" ca="1">IF(AND(ISNUMBER(Tabell1[[#This Row],[DATUM]]),OR(Tabell1[[#This Row],[INTÄKT/UTGIFT]]="Bankkonto_in",Tabell1[[#This Row],[INTÄKT/UTGIFT]]="Bankkonto_ut",Tabell1[[#This Row],[INTÄKT/UTGIFT]]="Insättning",Tabell1[[#This Row],[INTÄKT/UTGIFT]]="Uttag")),GRUNDUPPGIFTER!$H$23+SUMPRODUCT((Tabell1[DATUM]&lt;Tabell1[[#This Row],[DATUM]])+(Tabell1[DATUM]=Tabell1[[#This Row],[DATUM]])*(Tabell1[V-NR]&lt;=Tabell1[[#This Row],[V-NR]]),(Tabell1[INTÄKT/UTGIFT]="Bankkonto_in")+(Tabell1[INTÄKT/UTGIFT]="Insättning")-(Tabell1[INTÄKT/UTGIFT]="Bankkonto_ut")-(Tabell1[INTÄKT/UTGIFT]="Uttag"),Tabell1[BELOPP]),"")</f>
        <v/>
      </c>
      <c r="N501" s="39" t="str" cm="1">
        <f t="array" aca="1" ref="N501" ca="1">IF(AND(ISNUMBER(Tabell1[[#This Row],[DATUM]]),Tabell1[[#This Row],[KATEGORI]]&lt;&gt;"Presentkort",OR(Tabell1[[#This Row],[INTÄKT/UTGIFT]]="Handkassa_in",Tabell1[[#This Row],[INTÄKT/UTGIFT]]="Handkassa_ut",Tabell1[[#This Row],[INTÄKT/UTGIFT]]="Insättning",Tabell1[[#This Row],[INTÄKT/UTGIFT]]="Uttag")),GRUNDUPPGIFTER!$H$25+SUMPRODUCT((Tabell1[DATUM]&lt;Tabell1[[#This Row],[DATUM]])+(Tabell1[DATUM]=Tabell1[[#This Row],[DATUM]])*(Tabell1[V-NR]&lt;=Tabell1[[#This Row],[V-NR]]),((Tabell1[INTÄKT/UTGIFT]="Handkassa_in")-(Tabell1[INTÄKT/UTGIFT]="Handkassa_ut"))*(Tabell1[KATEGORI]&lt;&gt;"Presentkort")+(Tabell1[INTÄKT/UTGIFT]="Uttag")-(Tabell1[INTÄKT/UTGIFT]="Insättning"),Tabell1[BELOPP]),"")</f>
        <v/>
      </c>
      <c r="O501" s="38" t="str" cm="1">
        <f t="array" aca="1" ref="O501" ca="1">IF(AND(ISNUMBER(Tabell1[[#This Row],[DATUM]]),Tabell1[[#This Row],[KATEGORI]]="Presentkort"),GRUNDUPPGIFTER!$H$27+SUMPRODUCT((Tabell1[DATUM]&lt;Tabell1[[#This Row],[DATUM]])+(Tabell1[DATUM]=Tabell1[[#This Row],[DATUM]])*(Tabell1[V-NR]&lt;=Tabell1[[#This Row],[V-NR]]),((Tabell1[INTÄKT/UTGIFT]="Handkassa_in")-(Tabell1[INTÄKT/UTGIFT]="Handkassa_ut"))*(Tabell1[KATEGORI]="Presentkort"),Tabell1[BELOPP]),"")</f>
        <v/>
      </c>
    </row>
    <row r="502" spans="5:15" ht="14.25" customHeight="1">
      <c r="M502" s="43"/>
      <c r="N502" s="35"/>
      <c r="O502" s="43"/>
    </row>
    <row r="503" spans="5:15" ht="14.25" customHeight="1">
      <c r="M503" s="43"/>
      <c r="N503" s="35"/>
      <c r="O503" s="43"/>
    </row>
    <row r="504" spans="5:15" ht="14.25" customHeight="1">
      <c r="M504" s="43"/>
      <c r="N504" s="35"/>
      <c r="O504" s="43"/>
    </row>
    <row r="505" spans="5:15" ht="14.25" customHeight="1">
      <c r="M505" s="43"/>
      <c r="N505" s="35"/>
      <c r="O505" s="43"/>
    </row>
    <row r="506" spans="5:15" ht="14.25" customHeight="1">
      <c r="M506" s="43"/>
      <c r="N506" s="35"/>
      <c r="O506" s="43"/>
    </row>
    <row r="507" spans="5:15" ht="14.25" customHeight="1">
      <c r="M507" s="43"/>
      <c r="N507" s="35"/>
      <c r="O507" s="43"/>
    </row>
    <row r="508" spans="5:15" ht="14.25" customHeight="1">
      <c r="M508" s="43"/>
      <c r="N508" s="35"/>
      <c r="O508" s="43"/>
    </row>
    <row r="509" spans="5:15" ht="14.25" customHeight="1">
      <c r="M509" s="43"/>
      <c r="N509" s="35"/>
      <c r="O509" s="43"/>
    </row>
    <row r="510" spans="5:15" ht="14.25" customHeight="1">
      <c r="M510" s="43"/>
      <c r="N510" s="35"/>
      <c r="O510" s="43"/>
    </row>
    <row r="511" spans="5:15" ht="14.25" customHeight="1">
      <c r="M511" s="43"/>
      <c r="N511" s="35"/>
      <c r="O511" s="43"/>
    </row>
    <row r="512" spans="5:15" ht="14.25" customHeight="1">
      <c r="M512" s="43"/>
      <c r="N512" s="35"/>
      <c r="O512" s="43"/>
    </row>
    <row r="513" spans="13:15" ht="14.25" customHeight="1">
      <c r="M513" s="43"/>
      <c r="N513" s="35"/>
      <c r="O513" s="43"/>
    </row>
    <row r="514" spans="13:15" ht="14.25" customHeight="1">
      <c r="M514" s="43"/>
      <c r="N514" s="35"/>
      <c r="O514" s="43"/>
    </row>
    <row r="515" spans="13:15" ht="14.25" customHeight="1">
      <c r="M515" s="43"/>
      <c r="N515" s="35"/>
      <c r="O515" s="43"/>
    </row>
    <row r="516" spans="13:15" ht="14.25" customHeight="1">
      <c r="M516" s="43"/>
      <c r="N516" s="35"/>
      <c r="O516" s="43"/>
    </row>
    <row r="517" spans="13:15" ht="14.25" customHeight="1">
      <c r="M517" s="43"/>
      <c r="N517" s="35"/>
      <c r="O517" s="43"/>
    </row>
    <row r="518" spans="13:15" ht="14.25" customHeight="1">
      <c r="M518" s="43"/>
      <c r="N518" s="35"/>
      <c r="O518" s="43"/>
    </row>
    <row r="519" spans="13:15" ht="14.25" customHeight="1">
      <c r="M519" s="43"/>
      <c r="N519" s="35"/>
      <c r="O519" s="43"/>
    </row>
    <row r="520" spans="13:15" ht="14.25" customHeight="1">
      <c r="M520" s="43"/>
      <c r="N520" s="35"/>
      <c r="O520" s="43"/>
    </row>
    <row r="521" spans="13:15" ht="14.25" customHeight="1">
      <c r="M521" s="43"/>
      <c r="N521" s="35"/>
      <c r="O521" s="43"/>
    </row>
    <row r="522" spans="13:15" ht="14.25" customHeight="1">
      <c r="M522" s="43"/>
      <c r="N522" s="35"/>
      <c r="O522" s="43"/>
    </row>
    <row r="523" spans="13:15" ht="14.25" customHeight="1">
      <c r="M523" s="43"/>
      <c r="N523" s="35"/>
      <c r="O523" s="43"/>
    </row>
    <row r="524" spans="13:15" ht="14.25" customHeight="1">
      <c r="M524" s="43"/>
      <c r="N524" s="35"/>
      <c r="O524" s="43"/>
    </row>
    <row r="525" spans="13:15" ht="14.25" customHeight="1">
      <c r="M525" s="43"/>
      <c r="N525" s="35"/>
      <c r="O525" s="43"/>
    </row>
    <row r="526" spans="13:15" ht="14.25" customHeight="1">
      <c r="M526" s="43"/>
      <c r="N526" s="35"/>
      <c r="O526" s="43"/>
    </row>
    <row r="527" spans="13:15" ht="14.25" customHeight="1">
      <c r="M527" s="43"/>
      <c r="N527" s="35"/>
      <c r="O527" s="43"/>
    </row>
    <row r="528" spans="13:15" ht="14.25" customHeight="1">
      <c r="M528" s="43"/>
      <c r="N528" s="35"/>
      <c r="O528" s="43"/>
    </row>
    <row r="529" spans="13:15" ht="14.25" customHeight="1">
      <c r="M529" s="43"/>
      <c r="N529" s="35"/>
      <c r="O529" s="43"/>
    </row>
    <row r="530" spans="13:15" ht="14.25" customHeight="1">
      <c r="M530" s="43"/>
      <c r="N530" s="35"/>
      <c r="O530" s="43"/>
    </row>
    <row r="531" spans="13:15" ht="14.25" customHeight="1">
      <c r="M531" s="43"/>
      <c r="N531" s="35"/>
      <c r="O531" s="43"/>
    </row>
    <row r="532" spans="13:15" ht="14.25" customHeight="1">
      <c r="M532" s="43"/>
      <c r="N532" s="35"/>
      <c r="O532" s="43"/>
    </row>
    <row r="533" spans="13:15" ht="14.25" customHeight="1">
      <c r="M533" s="43"/>
      <c r="N533" s="35"/>
      <c r="O533" s="43"/>
    </row>
    <row r="534" spans="13:15" ht="14.25" customHeight="1">
      <c r="M534" s="43"/>
      <c r="N534" s="35"/>
      <c r="O534" s="43"/>
    </row>
    <row r="535" spans="13:15" ht="14.25" customHeight="1">
      <c r="M535" s="43"/>
      <c r="N535" s="35"/>
      <c r="O535" s="43"/>
    </row>
    <row r="536" spans="13:15" ht="14.25" customHeight="1">
      <c r="M536" s="43"/>
      <c r="N536" s="35"/>
      <c r="O536" s="43"/>
    </row>
    <row r="537" spans="13:15" ht="14.25" customHeight="1">
      <c r="M537" s="43"/>
      <c r="N537" s="35"/>
      <c r="O537" s="43"/>
    </row>
    <row r="538" spans="13:15" ht="14.25" customHeight="1">
      <c r="M538" s="43"/>
      <c r="N538" s="35"/>
      <c r="O538" s="43"/>
    </row>
    <row r="539" spans="13:15" ht="14.25" customHeight="1">
      <c r="M539" s="43"/>
      <c r="N539" s="35"/>
      <c r="O539" s="43"/>
    </row>
    <row r="540" spans="13:15" ht="14.25" customHeight="1">
      <c r="M540" s="43"/>
      <c r="N540" s="35"/>
      <c r="O540" s="43"/>
    </row>
    <row r="541" spans="13:15" ht="14.25" customHeight="1">
      <c r="M541" s="43"/>
      <c r="N541" s="35"/>
      <c r="O541" s="43"/>
    </row>
    <row r="542" spans="13:15" ht="14.25" customHeight="1">
      <c r="M542" s="43"/>
      <c r="N542" s="35"/>
      <c r="O542" s="43"/>
    </row>
    <row r="543" spans="13:15" ht="14.25" customHeight="1">
      <c r="M543" s="43"/>
      <c r="N543" s="35"/>
      <c r="O543" s="43"/>
    </row>
    <row r="544" spans="13:15" ht="14.25" customHeight="1">
      <c r="M544" s="43"/>
      <c r="N544" s="35"/>
      <c r="O544" s="43"/>
    </row>
    <row r="545" spans="13:15" ht="14.25" customHeight="1">
      <c r="M545" s="43"/>
      <c r="N545" s="35"/>
      <c r="O545" s="43"/>
    </row>
    <row r="546" spans="13:15" ht="14.25" customHeight="1">
      <c r="M546" s="43"/>
      <c r="N546" s="35"/>
      <c r="O546" s="43"/>
    </row>
    <row r="547" spans="13:15" ht="14.25" customHeight="1">
      <c r="M547" s="43"/>
      <c r="N547" s="35"/>
      <c r="O547" s="43"/>
    </row>
    <row r="548" spans="13:15" ht="14.25" customHeight="1">
      <c r="M548" s="43"/>
      <c r="N548" s="35"/>
      <c r="O548" s="43"/>
    </row>
    <row r="549" spans="13:15" ht="14.25" customHeight="1">
      <c r="M549" s="43"/>
      <c r="N549" s="35"/>
      <c r="O549" s="43"/>
    </row>
    <row r="550" spans="13:15" ht="14.25" customHeight="1">
      <c r="M550" s="43"/>
      <c r="N550" s="35"/>
      <c r="O550" s="43"/>
    </row>
    <row r="551" spans="13:15" ht="14.25" customHeight="1">
      <c r="M551" s="43"/>
      <c r="N551" s="35"/>
      <c r="O551" s="43"/>
    </row>
    <row r="552" spans="13:15" ht="14.25" customHeight="1">
      <c r="M552" s="43"/>
      <c r="N552" s="35"/>
      <c r="O552" s="43"/>
    </row>
    <row r="553" spans="13:15" ht="14.25" customHeight="1">
      <c r="M553" s="43"/>
      <c r="N553" s="35"/>
      <c r="O553" s="43"/>
    </row>
    <row r="554" spans="13:15" ht="14.25" customHeight="1">
      <c r="M554" s="43"/>
      <c r="N554" s="35"/>
      <c r="O554" s="43"/>
    </row>
    <row r="555" spans="13:15" ht="14.25" customHeight="1">
      <c r="M555" s="43"/>
      <c r="N555" s="35"/>
      <c r="O555" s="43"/>
    </row>
    <row r="556" spans="13:15" ht="14.25" customHeight="1">
      <c r="M556" s="43"/>
      <c r="N556" s="35"/>
      <c r="O556" s="43"/>
    </row>
    <row r="557" spans="13:15" ht="14.25" customHeight="1">
      <c r="M557" s="43"/>
      <c r="N557" s="35"/>
      <c r="O557" s="43"/>
    </row>
    <row r="558" spans="13:15" ht="14.25" customHeight="1">
      <c r="M558" s="43"/>
      <c r="N558" s="35"/>
      <c r="O558" s="43"/>
    </row>
    <row r="559" spans="13:15" ht="14.25" customHeight="1">
      <c r="M559" s="43"/>
      <c r="N559" s="35"/>
      <c r="O559" s="43"/>
    </row>
    <row r="560" spans="13:15" ht="14.25" customHeight="1">
      <c r="M560" s="43"/>
      <c r="N560" s="35"/>
      <c r="O560" s="43"/>
    </row>
    <row r="561" spans="13:15" ht="14.25" customHeight="1">
      <c r="M561" s="43"/>
      <c r="N561" s="35"/>
      <c r="O561" s="43"/>
    </row>
    <row r="562" spans="13:15" ht="14.25" customHeight="1">
      <c r="M562" s="43"/>
      <c r="N562" s="35"/>
      <c r="O562" s="43"/>
    </row>
    <row r="563" spans="13:15" ht="14.25" customHeight="1">
      <c r="M563" s="43"/>
      <c r="N563" s="35"/>
      <c r="O563" s="43"/>
    </row>
    <row r="564" spans="13:15" ht="14.25" customHeight="1">
      <c r="M564" s="43"/>
      <c r="N564" s="35"/>
      <c r="O564" s="43"/>
    </row>
    <row r="565" spans="13:15" ht="14.25" customHeight="1">
      <c r="M565" s="43"/>
      <c r="N565" s="35"/>
      <c r="O565" s="43"/>
    </row>
    <row r="566" spans="13:15" ht="14.25" customHeight="1">
      <c r="M566" s="43"/>
      <c r="N566" s="35"/>
      <c r="O566" s="43"/>
    </row>
    <row r="567" spans="13:15" ht="14.25" customHeight="1">
      <c r="M567" s="43"/>
      <c r="N567" s="35"/>
      <c r="O567" s="43"/>
    </row>
    <row r="568" spans="13:15" ht="14.25" customHeight="1">
      <c r="M568" s="43"/>
      <c r="N568" s="35"/>
      <c r="O568" s="43"/>
    </row>
    <row r="569" spans="13:15" ht="14.25" customHeight="1">
      <c r="M569" s="43"/>
      <c r="N569" s="35"/>
      <c r="O569" s="43"/>
    </row>
    <row r="570" spans="13:15" ht="14.25" customHeight="1">
      <c r="M570" s="43"/>
      <c r="N570" s="35"/>
      <c r="O570" s="43"/>
    </row>
    <row r="571" spans="13:15" ht="14.25" customHeight="1">
      <c r="M571" s="43"/>
      <c r="N571" s="35"/>
      <c r="O571" s="43"/>
    </row>
    <row r="572" spans="13:15" ht="14.25" customHeight="1">
      <c r="M572" s="43"/>
      <c r="N572" s="35"/>
      <c r="O572" s="43"/>
    </row>
    <row r="573" spans="13:15" ht="14.25" customHeight="1">
      <c r="M573" s="43"/>
      <c r="N573" s="35"/>
      <c r="O573" s="43"/>
    </row>
    <row r="574" spans="13:15" ht="14.25" customHeight="1">
      <c r="M574" s="43"/>
      <c r="N574" s="35"/>
      <c r="O574" s="43"/>
    </row>
    <row r="575" spans="13:15" ht="14.25" customHeight="1">
      <c r="M575" s="43"/>
      <c r="N575" s="35"/>
      <c r="O575" s="43"/>
    </row>
    <row r="576" spans="13:15" ht="14.25" customHeight="1">
      <c r="M576" s="43"/>
      <c r="N576" s="35"/>
      <c r="O576" s="43"/>
    </row>
    <row r="577" spans="13:15" ht="14.25" customHeight="1">
      <c r="M577" s="43"/>
      <c r="N577" s="35"/>
      <c r="O577" s="43"/>
    </row>
    <row r="578" spans="13:15" ht="14.25" customHeight="1">
      <c r="M578" s="43"/>
      <c r="N578" s="35"/>
      <c r="O578" s="43"/>
    </row>
    <row r="579" spans="13:15" ht="14.25" customHeight="1">
      <c r="M579" s="43"/>
      <c r="N579" s="35"/>
      <c r="O579" s="43"/>
    </row>
    <row r="580" spans="13:15" ht="14.25" customHeight="1">
      <c r="M580" s="43"/>
      <c r="N580" s="35"/>
      <c r="O580" s="43"/>
    </row>
    <row r="581" spans="13:15" ht="14.25" customHeight="1">
      <c r="M581" s="43"/>
      <c r="N581" s="35"/>
      <c r="O581" s="43"/>
    </row>
    <row r="582" spans="13:15" ht="14.25" customHeight="1">
      <c r="M582" s="43"/>
      <c r="N582" s="35"/>
      <c r="O582" s="43"/>
    </row>
    <row r="583" spans="13:15" ht="14.25" customHeight="1">
      <c r="M583" s="43"/>
      <c r="N583" s="35"/>
      <c r="O583" s="43"/>
    </row>
    <row r="584" spans="13:15" ht="14.25" customHeight="1">
      <c r="M584" s="43"/>
      <c r="N584" s="35"/>
      <c r="O584" s="43"/>
    </row>
    <row r="585" spans="13:15" ht="14.25" customHeight="1">
      <c r="M585" s="43"/>
      <c r="N585" s="35"/>
      <c r="O585" s="43"/>
    </row>
    <row r="586" spans="13:15" ht="14.25" customHeight="1">
      <c r="M586" s="43"/>
      <c r="N586" s="35"/>
      <c r="O586" s="43"/>
    </row>
    <row r="587" spans="13:15" ht="14.25" customHeight="1">
      <c r="M587" s="43"/>
      <c r="N587" s="35"/>
      <c r="O587" s="43"/>
    </row>
    <row r="588" spans="13:15" ht="14.25" customHeight="1">
      <c r="M588" s="43"/>
      <c r="N588" s="35"/>
      <c r="O588" s="43"/>
    </row>
    <row r="589" spans="13:15" ht="14.25" customHeight="1">
      <c r="M589" s="43"/>
      <c r="N589" s="35"/>
      <c r="O589" s="43"/>
    </row>
    <row r="590" spans="13:15" ht="14.25" customHeight="1">
      <c r="M590" s="43"/>
      <c r="N590" s="35"/>
      <c r="O590" s="43"/>
    </row>
    <row r="591" spans="13:15" ht="14.25" customHeight="1">
      <c r="M591" s="43"/>
      <c r="N591" s="35"/>
      <c r="O591" s="43"/>
    </row>
    <row r="592" spans="13:15" ht="14.25" customHeight="1">
      <c r="M592" s="43"/>
      <c r="N592" s="35"/>
      <c r="O592" s="43"/>
    </row>
    <row r="593" spans="13:15" ht="14.25" customHeight="1">
      <c r="M593" s="43"/>
      <c r="N593" s="35"/>
      <c r="O593" s="43"/>
    </row>
    <row r="594" spans="13:15" ht="14.25" customHeight="1">
      <c r="M594" s="43"/>
      <c r="N594" s="35"/>
      <c r="O594" s="43"/>
    </row>
  </sheetData>
  <sheetProtection algorithmName="SHA-512" hashValue="SeZU3TD/LhMDG7C27pQByxPzHEX2tlZOOoNGTavpci5Ono2EvZfGYz+wpzDflpkuy9ruMAWT/vXkoLkV/x4Utg==" saltValue="DXbk2PFYyiYQH/PQUpej9A==" spinCount="100000" sheet="1" scenarios="1" formatColumns="0" formatRows="0" insertHyperlinks="0" autoFilter="0"/>
  <conditionalFormatting sqref="L2:L501">
    <cfRule type="beginsWith" dxfId="43" priority="9" operator="beginsWith" text="FEL:">
      <formula>LEFT(L2,LEN("FEL:"))="FEL:"</formula>
    </cfRule>
    <cfRule type="beginsWith" dxfId="42" priority="10" operator="beginsWith" text="⚠">
      <formula>LEFT(L2,LEN("⚠"))="⚠"</formula>
    </cfRule>
  </conditionalFormatting>
  <dataValidations count="3">
    <dataValidation type="list" allowBlank="1" showInputMessage="1" showErrorMessage="1" sqref="F2:F501" xr:uid="{ACD12267-1FE9-4822-B5DF-AA71A50F225D}">
      <formula1>INDIRECT(E2)</formula1>
    </dataValidation>
    <dataValidation allowBlank="1" showInputMessage="1" showErrorMessage="1" promptTitle="Kvitto" prompt="Det är viktigt att alltid ha ett kvitto till varje transaktion. Om ni är osäkra på hur man lägger in ett kvitto, kolla i fliken &quot;Guider&quot;!" sqref="K2" xr:uid="{7C13269C-AFF5-4BFF-A892-3242DBF314E8}"/>
    <dataValidation type="decimal" operator="greaterThan" allowBlank="1" showInputMessage="1" showErrorMessage="1" errorTitle="Ogiltigt belopp" error="Beloppet ska vara ett positivt tal. Om det är en intäkt eller utgift styrs av kolumnen INTÄKT/UTGIFT." sqref="J2:J501" xr:uid="{04E73551-FB43-4C46-9079-D9D56F3E065A}">
      <formula1>0</formula1>
    </dataValidation>
  </dataValidation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C801E52D-A2CD-4D6B-8550-C96264EEA67F}">
            <xm:f>NOT(ISERROR(SEARCH("FEL i intäkt/utgift!",L2)))</xm:f>
            <xm:f>"FEL i intäkt/utgift!"</xm:f>
            <x14:dxf>
              <font>
                <b/>
                <i val="0"/>
                <color theme="0"/>
              </font>
              <fill>
                <patternFill>
                  <bgColor rgb="FFFF0000"/>
                </patternFill>
              </fill>
            </x14:dxf>
          </x14:cfRule>
          <x14:cfRule type="containsText" priority="4" operator="containsText" id="{AC851FB5-1069-4DFB-B3F4-2C9C40A36043}">
            <xm:f>NOT(ISERROR(SEARCH("Lägg in kvittot!",L2)))</xm:f>
            <xm:f>"Lägg in kvittot!"</xm:f>
            <x14:dxf>
              <fill>
                <patternFill>
                  <bgColor rgb="FFFFFF00"/>
                </patternFill>
              </fill>
            </x14:dxf>
          </x14:cfRule>
          <x14:cfRule type="containsText" priority="5" operator="containsText" id="{020C0C06-C492-44BF-9EDE-4396E3744BB8}">
            <xm:f>NOT(ISERROR(SEARCH("Fyll i belopp",L2)))</xm:f>
            <xm:f>"Fyll i belopp"</xm:f>
            <x14:dxf>
              <fill>
                <patternFill>
                  <bgColor rgb="FFFFFF00"/>
                </patternFill>
              </fill>
            </x14:dxf>
          </x14:cfRule>
          <x14:cfRule type="containsText" priority="6" operator="containsText" id="{5EB0E81C-F7B5-42F5-B255-F6F27403F0DA}">
            <xm:f>NOT(ISERROR(SEARCH("Fyll i datum",L2)))</xm:f>
            <xm:f>"Fyll i datum"</xm:f>
            <x14:dxf>
              <fill>
                <patternFill>
                  <bgColor rgb="FFFFFF00"/>
                </patternFill>
              </fill>
            </x14:dxf>
          </x14:cfRule>
          <x14:cfRule type="containsText" priority="7" operator="containsText" id="{C39AEBBC-BC7D-439E-A487-1B203B036792}">
            <xm:f>NOT(ISERROR(SEARCH("Fyll i kategori",L2)))</xm:f>
            <xm:f>"Fyll i kategori"</xm:f>
            <x14:dxf>
              <fill>
                <patternFill>
                  <bgColor rgb="FFFFFF00"/>
                </patternFill>
              </fill>
            </x14:dxf>
          </x14:cfRule>
          <x14:cfRule type="containsText" priority="8" operator="containsText" id="{2E1362BE-F441-4A42-A685-09DD9F1C86C1}">
            <xm:f>NOT(ISERROR(SEARCH("KLAR",L2)))</xm:f>
            <xm:f>"KLAR"</xm:f>
            <x14:dxf>
              <font>
                <b val="0"/>
                <i val="0"/>
                <color auto="1"/>
              </font>
              <fill>
                <patternFill>
                  <bgColor theme="9" tint="0.39994506668294322"/>
                </patternFill>
              </fill>
            </x14:dxf>
          </x14:cfRule>
          <xm:sqref>L2:L501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6E7D194B-A1A2-49A2-9B12-000E1068058E}">
          <x14:formula1>
            <xm:f>'Behind the scenes (RÖR EJ)'!$B$3:$B$8</xm:f>
          </x14:formula1>
          <xm:sqref>E3:E501</xm:sqref>
        </x14:dataValidation>
        <x14:dataValidation type="list" allowBlank="1" showInputMessage="1" showErrorMessage="1" promptTitle="Intäkt/utgift" prompt="Längst ner i fliken &quot;Guider&quot; finns en inforuta där man kan markera en kategori och få den förklarad!" xr:uid="{253DB8BD-E059-4984-AA54-DA3CCBD9BF47}">
          <x14:formula1>
            <xm:f>'Behind the scenes (RÖR EJ)'!$B$3:$B$8</xm:f>
          </x14:formula1>
          <xm:sqref>E2</xm:sqref>
        </x14:dataValidation>
        <x14:dataValidation type="custom" errorStyle="warning" allowBlank="1" showInputMessage="1" showErrorMessage="1" errorTitle="Kontrollera datumet" error="Datumet ligger utanför räkenskapsåret (se GRUNDUPPGIFTER). Vill du ändå behålla det?" xr:uid="{923394E4-EEEC-4B25-AEE6-89DA049888AC}">
          <x14:formula1>
            <xm:f>OR(NOT(ISNUMBER('Behind the scenes (RÖR EJ)'!$K$3)),AND(ISNUMBER(H2),H2&gt;='Behind the scenes (RÖR EJ)'!$K$3,H2&lt;='Behind the scenes (RÖR EJ)'!$K$4))</xm:f>
          </x14:formula1>
          <xm:sqref>H2:H501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40F5-0A48-46D2-8F0C-A6A4AD9242C6}">
  <sheetPr>
    <pageSetUpPr autoPageBreaks="0"/>
  </sheetPr>
  <dimension ref="A1:O132"/>
  <sheetViews>
    <sheetView showGridLines="0" showRowColHeaders="0" tabSelected="1" topLeftCell="E76" zoomScaleNormal="100" workbookViewId="0">
      <selection activeCell="G77" sqref="G77:I77"/>
    </sheetView>
  </sheetViews>
  <sheetFormatPr defaultColWidth="8.7109375" defaultRowHeight="14.65" customHeight="1"/>
  <cols>
    <col min="1" max="3" width="9.28515625" style="34" customWidth="1"/>
    <col min="4" max="4" width="3.85546875" style="34" customWidth="1"/>
    <col min="5" max="5" width="10.42578125" style="34" customWidth="1"/>
    <col min="6" max="6" width="4.42578125" style="34" customWidth="1"/>
    <col min="7" max="7" width="49.140625" style="34" customWidth="1"/>
    <col min="8" max="8" width="14.5703125" style="34" customWidth="1"/>
    <col min="9" max="9" width="20" style="34" customWidth="1"/>
    <col min="10" max="10" width="4.42578125" style="34" customWidth="1"/>
    <col min="11" max="11" width="3.28515625" style="34" customWidth="1"/>
    <col min="12" max="12" width="78.42578125" style="46" customWidth="1"/>
    <col min="13" max="13" width="30.85546875" style="34" customWidth="1"/>
    <col min="14" max="14" width="8.7109375" style="34"/>
    <col min="15" max="15" width="10.5703125" style="34" bestFit="1" customWidth="1"/>
    <col min="16" max="16384" width="8.7109375" style="34"/>
  </cols>
  <sheetData>
    <row r="1" spans="1:14" ht="9.9499999999999993" customHeight="1">
      <c r="F1" s="45"/>
      <c r="G1" s="45"/>
      <c r="H1" s="45"/>
      <c r="I1" s="45"/>
      <c r="J1" s="45"/>
    </row>
    <row r="2" spans="1:14" ht="45.95" customHeight="1">
      <c r="F2" s="47" t="s">
        <v>37</v>
      </c>
      <c r="G2" s="47"/>
      <c r="H2" s="47"/>
      <c r="I2" s="47"/>
      <c r="J2" s="47"/>
    </row>
    <row r="3" spans="1:14" ht="30" customHeight="1" thickBot="1">
      <c r="F3" s="48"/>
      <c r="G3" s="49" t="s">
        <v>38</v>
      </c>
      <c r="H3" s="48"/>
      <c r="I3" s="48"/>
      <c r="J3" s="48"/>
    </row>
    <row r="4" spans="1:14" ht="26.1" customHeight="1" thickTop="1" thickBot="1">
      <c r="F4" s="48"/>
      <c r="G4" s="50" t="s">
        <v>39</v>
      </c>
      <c r="H4" s="48"/>
      <c r="I4" s="7"/>
      <c r="J4" s="48"/>
    </row>
    <row r="5" spans="1:14" ht="26.1" customHeight="1" thickTop="1" thickBot="1">
      <c r="F5" s="48"/>
      <c r="G5" s="50" t="s">
        <v>40</v>
      </c>
      <c r="H5" s="48"/>
      <c r="I5" s="7"/>
      <c r="J5" s="48"/>
    </row>
    <row r="6" spans="1:14" ht="26.1" customHeight="1" thickTop="1" thickBot="1">
      <c r="F6" s="48"/>
      <c r="G6" s="50" t="s">
        <v>41</v>
      </c>
      <c r="H6" s="48"/>
      <c r="I6" s="7"/>
      <c r="J6" s="48"/>
    </row>
    <row r="7" spans="1:14" ht="26.1" customHeight="1" thickTop="1">
      <c r="F7" s="48"/>
      <c r="G7" s="50" t="s">
        <v>42</v>
      </c>
      <c r="H7" s="48"/>
      <c r="I7" s="7"/>
      <c r="J7" s="48"/>
    </row>
    <row r="8" spans="1:14" ht="14.1" customHeight="1">
      <c r="F8" s="51"/>
      <c r="G8" s="52"/>
      <c r="H8" s="51"/>
      <c r="I8" s="51"/>
      <c r="J8" s="51"/>
    </row>
    <row r="9" spans="1:14" ht="30" customHeight="1" thickBot="1">
      <c r="F9" s="48"/>
      <c r="G9" s="49" t="s">
        <v>43</v>
      </c>
      <c r="H9" s="48"/>
      <c r="I9" s="48"/>
      <c r="J9" s="48"/>
    </row>
    <row r="10" spans="1:14" ht="26.1" customHeight="1" thickTop="1" thickBot="1">
      <c r="F10" s="48"/>
      <c r="G10" s="50" t="s">
        <v>44</v>
      </c>
      <c r="H10" s="48"/>
      <c r="I10" s="8" t="s">
        <v>45</v>
      </c>
      <c r="J10" s="48"/>
    </row>
    <row r="11" spans="1:14" ht="20.100000000000001" customHeight="1" thickTop="1">
      <c r="F11" s="48"/>
      <c r="G11" s="53" t="s">
        <v>46</v>
      </c>
      <c r="H11" s="48"/>
      <c r="I11" s="48"/>
      <c r="J11" s="48"/>
    </row>
    <row r="12" spans="1:14" ht="9.9499999999999993" customHeight="1">
      <c r="F12" s="48"/>
      <c r="G12" s="48"/>
      <c r="H12" s="48"/>
      <c r="I12" s="48"/>
      <c r="J12" s="48"/>
    </row>
    <row r="13" spans="1:14" ht="18" customHeight="1">
      <c r="F13" s="54"/>
      <c r="G13" s="55" t="s">
        <v>47</v>
      </c>
      <c r="H13" s="54"/>
      <c r="I13" s="54"/>
      <c r="J13" s="54"/>
    </row>
    <row r="14" spans="1:14" ht="15.95" customHeight="1">
      <c r="A14"/>
      <c r="B14"/>
      <c r="C14"/>
      <c r="D14"/>
      <c r="E14"/>
      <c r="F14" s="56"/>
      <c r="G14" s="56"/>
      <c r="H14" s="56"/>
      <c r="I14" s="56"/>
      <c r="J14" s="56"/>
      <c r="K14" s="56"/>
      <c r="L14" s="56"/>
      <c r="M14" s="56"/>
      <c r="N14"/>
    </row>
    <row r="15" spans="1:14" ht="30" customHeight="1">
      <c r="A15"/>
      <c r="B15"/>
      <c r="C15"/>
      <c r="D15"/>
      <c r="E15"/>
      <c r="F15" s="56"/>
      <c r="G15" s="149" t="str">
        <f>IF(GRUNDUPPGIFTER!F10="","Ekonomisk berättelse","Ekonomisk berättelse för "&amp;GRUNDUPPGIFTER!F10)</f>
        <v>Ekonomisk berättelse</v>
      </c>
      <c r="H15" s="150"/>
      <c r="I15" s="150"/>
      <c r="J15" s="56"/>
      <c r="K15" s="56"/>
      <c r="L15" s="57" t="s">
        <v>48</v>
      </c>
      <c r="M15" s="58"/>
      <c r="N15"/>
    </row>
    <row r="16" spans="1:14" ht="15.95" customHeight="1">
      <c r="A16"/>
      <c r="B16"/>
      <c r="C16" s="9"/>
      <c r="D16" s="9"/>
      <c r="E16"/>
      <c r="F16" s="56"/>
      <c r="G16" s="59" t="str">
        <f>IF($I$10="Nej","Bokslut (resultat- och balansräkning)","Bokslut (resultat- och balansräkning) samt skriftlig beskrivning")</f>
        <v>Bokslut (resultat- och balansräkning) samt skriftlig beskrivning</v>
      </c>
      <c r="H16" s="56"/>
      <c r="I16" s="56"/>
      <c r="J16" s="56"/>
      <c r="K16" s="56"/>
      <c r="L16" s="60" t="str">
        <f ca="1">IF(COUNTIF(L19:L31,"✖*")&gt;0,"✖ ",IF(COUNTIF(L19:L31,"…*")&gt;0,"… ","✔ "))&amp;COUNTIF(L19:L31,"✔*")&amp;" av "&amp;(COUNTIF(L19:L31,"✔*")+COUNTIF(L19:L31,"✖*")+COUNTIF(L19:L31,"…*"))&amp;" kontroller OK"&amp;IF(COUNTIF(L19:L31,"✖*")&gt;0," · "&amp;COUNTIF(L19:L31,"✖*")&amp;" fel","")&amp;IF(COUNTIF(L19:L31,"…*")&gt;0," · "&amp;COUNTIF(L19:L31,"…*")&amp;" att fylla i","")&amp;IF(COUNTIF(L19:L31,"⚠*")&gt;0," · "&amp;COUNTIF(L19:L31,"⚠*")&amp;" varning","")</f>
        <v>✖ 4 av 8 kontroller OK · 1 fel · 3 att fylla i</v>
      </c>
      <c r="M16" s="58"/>
      <c r="N16"/>
    </row>
    <row r="17" spans="1:14" ht="15.95" customHeight="1">
      <c r="A17"/>
      <c r="B17"/>
      <c r="C17" s="9"/>
      <c r="D17" s="9"/>
      <c r="E17"/>
      <c r="F17" s="56"/>
      <c r="G17" s="59" t="str">
        <f>IF(GRUNDUPPGIFTER!F12="","",("Org. nr "&amp;GRUNDUPPGIFTER!F12)&amp;IF('Behind the scenes (RÖR EJ)'!K5="",""," · "))&amp;IF('Behind the scenes (RÖR EJ)'!K5="","","Räkenskapsår "&amp;'Behind the scenes (RÖR EJ)'!K5)</f>
        <v/>
      </c>
      <c r="H17" s="56"/>
      <c r="I17" s="56"/>
      <c r="J17" s="56"/>
      <c r="K17" s="56"/>
      <c r="L17" s="61" t="s">
        <v>49</v>
      </c>
      <c r="M17" s="58"/>
      <c r="N17"/>
    </row>
    <row r="18" spans="1:14" ht="15.95" customHeight="1">
      <c r="A18"/>
      <c r="B18"/>
      <c r="C18" s="9"/>
      <c r="D18" s="9"/>
      <c r="E18"/>
      <c r="F18" s="56"/>
      <c r="G18" s="56"/>
      <c r="H18" s="56"/>
      <c r="I18" s="56"/>
      <c r="J18" s="56"/>
      <c r="K18" s="56"/>
      <c r="L18" s="62" t="s">
        <v>50</v>
      </c>
      <c r="M18" s="58"/>
      <c r="N18"/>
    </row>
    <row r="19" spans="1:14" ht="21.95" customHeight="1" thickBot="1">
      <c r="A19"/>
      <c r="B19"/>
      <c r="C19" s="9"/>
      <c r="D19" s="9"/>
      <c r="E19"/>
      <c r="F19" s="56"/>
      <c r="G19" s="63" t="s">
        <v>51</v>
      </c>
      <c r="H19" s="64"/>
      <c r="I19" s="64"/>
      <c r="J19" s="56"/>
      <c r="K19" s="56"/>
      <c r="L19" s="65" t="str">
        <f ca="1">IF(ROUND(I57-I67,2)=0,"✔ Balansräkningen går ihop","✖ Balansräkningen går inte ihop – skillnad "&amp;FIXED(I57-I67,0)&amp;" kr")</f>
        <v>✔ Balansräkningen går ihop</v>
      </c>
      <c r="M19" s="58"/>
      <c r="N19"/>
    </row>
    <row r="20" spans="1:14" ht="15.95" customHeight="1">
      <c r="A20"/>
      <c r="B20"/>
      <c r="C20"/>
      <c r="D20"/>
      <c r="E20"/>
      <c r="F20" s="56"/>
      <c r="G20" s="66" t="str">
        <f>'Behind the scenes (RÖR EJ)'!K5</f>
        <v/>
      </c>
      <c r="H20" s="56"/>
      <c r="I20" s="56"/>
      <c r="J20" s="56"/>
      <c r="K20" s="56"/>
      <c r="L20" s="65" t="str">
        <f ca="1">IF(BOKSLUT!I4="","… Banken: fyll i utgående banksaldo enligt kontoutdrag högst upp på det här bladet",IF(ROUND(I53-BOKSLUT!I4,2)=0,"✔ Banken stämmer med kontoutdraget","✖ Banken stämmer inte med kontoutdraget – skillnad "&amp;FIXED(I53-BOKSLUT!I4,0)&amp;" kr"))</f>
        <v>… Banken: fyll i utgående banksaldo enligt kontoutdrag högst upp på det här bladet</v>
      </c>
      <c r="M20" s="58"/>
      <c r="N20"/>
    </row>
    <row r="21" spans="1:14" ht="15.95" customHeight="1">
      <c r="A21"/>
      <c r="B21"/>
      <c r="C21"/>
      <c r="D21"/>
      <c r="E21"/>
      <c r="F21" s="56"/>
      <c r="G21" s="56"/>
      <c r="H21" s="67" t="str">
        <f>IF(OR(GRUNDUPPGIFTER!$H$38&lt;&gt;"",GRUNDUPPGIFTER!$H$40&lt;&gt;""),"Förra året","")</f>
        <v/>
      </c>
      <c r="I21" s="67" t="str">
        <f>IF(OR(GRUNDUPPGIFTER!$H$38&lt;&gt;"",GRUNDUPPGIFTER!$H$40&lt;&gt;""),"I år","")</f>
        <v/>
      </c>
      <c r="J21" s="56"/>
      <c r="K21" s="56"/>
      <c r="L21" s="65" t="str">
        <f ca="1">IF(BOKSLUT!I5="","… Kassan: fyll i utgående handkassa enligt kassaräkning högst upp på det här bladet",IF(ROUND(I54-BOKSLUT!I5,2)=0,"✔ Kassan stämmer med kassaräkningen","✖ Kassan stämmer inte med kassaräkningen – skillnad "&amp;FIXED(I54-BOKSLUT!I5,0)&amp;" kr"))</f>
        <v>… Kassan: fyll i utgående handkassa enligt kassaräkning högst upp på det här bladet</v>
      </c>
      <c r="M21" s="58"/>
      <c r="N21"/>
    </row>
    <row r="22" spans="1:14" ht="20.100000000000001" customHeight="1">
      <c r="A22"/>
      <c r="B22"/>
      <c r="C22"/>
      <c r="D22"/>
      <c r="E22"/>
      <c r="F22" s="56"/>
      <c r="G22" s="68" t="s">
        <v>52</v>
      </c>
      <c r="H22" s="68"/>
      <c r="I22" s="68"/>
      <c r="J22" s="56"/>
      <c r="K22" s="56"/>
      <c r="L22" s="65" t="str">
        <f ca="1">IF(COUNTIF(Tabell1[SALDO BANK],"&lt;0")+COUNTIF(Tabell1[SALDO KASSA],"&lt;0")+COUNTIF(Tabell1[SALDO PRESENTKORT],"&lt;0")=0,"✔ Inga negativa saldon under året","✖ Negativt saldo under året: "&amp;MID(IF(COUNTIF(Tabell1[SALDO BANK],"&lt;0")&gt;0,", banken (första gången V-nr "&amp;_xlfn.MINIFS(Tabell1[V-NR],Tabell1[SALDO BANK],"&lt;0")&amp;")","")&amp;IF(COUNTIF(Tabell1[SALDO KASSA],"&lt;0")&gt;0,", handkassan (första gången V-nr "&amp;_xlfn.MINIFS(Tabell1[V-NR],Tabell1[SALDO KASSA],"&lt;0")&amp;")","")&amp;IF(COUNTIF(Tabell1[SALDO PRESENTKORT],"&lt;0")&gt;0,", presentkorten (första gången V-nr "&amp;_xlfn.MINIFS(Tabell1[V-NR],Tabell1[SALDO PRESENTKORT],"&lt;0")&amp;")",""),3,400))</f>
        <v>✔ Inga negativa saldon under året</v>
      </c>
      <c r="M22" s="58"/>
      <c r="N22"/>
    </row>
    <row r="23" spans="1:14" ht="15" customHeight="1">
      <c r="A23"/>
      <c r="B23"/>
      <c r="C23"/>
      <c r="D23"/>
      <c r="E23"/>
      <c r="F23" s="56"/>
      <c r="G23" s="69" t="s">
        <v>53</v>
      </c>
      <c r="H23" s="70"/>
      <c r="I23" s="71" cm="1">
        <f t="array" aca="1" ref="I23" ca="1">SUM(SUMIFS(Tabell1[BELOPP],Tabell1[KATEGORI],"Bidrag från Sveriges Elevkårer",Tabell1[INTÄKT/UTGIFT],{"Bankkonto_in","Handkassa_in"}))</f>
        <v>0</v>
      </c>
      <c r="J23" s="56"/>
      <c r="K23" s="56"/>
      <c r="L23" s="65" t="str">
        <f>IF(COUNT(GRUNDUPPGIFTER!H44,GRUNDUPPGIFTER!H46,GRUNDUPPGIFTER!H48,GRUNDUPPGIFTER!H50,GRUNDUPPGIFTER!H52)=0,"○ Frivilligt: kontinuitet: fyll i förra årets utgående saldon i GRUNDUPPGIFTER om ni vill använda den",IF(IF(AND(ISNUMBER(GRUNDUPPGIFTER!H44),ROUND(N(GRUNDUPPGIFTER!H23)-GRUNDUPPGIFTER!H44,2)&lt;&gt;0),", banksaldo (skillnad "&amp;FIXED(N(GRUNDUPPGIFTER!H23)-GRUNDUPPGIFTER!H44,0)&amp;" kr)","")&amp;IF(AND(ISNUMBER(GRUNDUPPGIFTER!H46),ROUND(N(GRUNDUPPGIFTER!H25)-GRUNDUPPGIFTER!H46,2)&lt;&gt;0),", handkassa (skillnad "&amp;FIXED(N(GRUNDUPPGIFTER!H25)-GRUNDUPPGIFTER!H46,0)&amp;" kr)","")&amp;IF(AND(ISNUMBER(GRUNDUPPGIFTER!H48),ROUND(N(GRUNDUPPGIFTER!H27)-GRUNDUPPGIFTER!H48,2)&lt;&gt;0),", presentkort (skillnad "&amp;FIXED(N(GRUNDUPPGIFTER!H27)-GRUNDUPPGIFTER!H48,0)&amp;" kr)","")&amp;IF(AND(ISNUMBER(GRUNDUPPGIFTER!H50),ROUND(N(GRUNDUPPGIFTER!H29)-GRUNDUPPGIFTER!H50,2)&lt;&gt;0),", övriga tillgångar (skillnad "&amp;FIXED(N(GRUNDUPPGIFTER!H29)-GRUNDUPPGIFTER!H50,0)&amp;" kr)","")&amp;IF(AND(ISNUMBER(GRUNDUPPGIFTER!H52),ROUND(N(GRUNDUPPGIFTER!H31)-GRUNDUPPGIFTER!H52,2)&lt;&gt;0),", skulder (skillnad "&amp;FIXED(N(GRUNDUPPGIFTER!H31)-GRUNDUPPGIFTER!H52,0)&amp;" kr)","")="","✔ Frivillig kontroll – ingående saldon stämmer med förra årets utgående saldon","✖ Frivillig kontroll – stämmer inte med förra årets utgående saldon: "&amp;MID(IF(AND(ISNUMBER(GRUNDUPPGIFTER!H44),ROUND(N(GRUNDUPPGIFTER!H23)-GRUNDUPPGIFTER!H44,2)&lt;&gt;0),", banksaldo (skillnad "&amp;FIXED(N(GRUNDUPPGIFTER!H23)-GRUNDUPPGIFTER!H44,0)&amp;" kr)","")&amp;IF(AND(ISNUMBER(GRUNDUPPGIFTER!H46),ROUND(N(GRUNDUPPGIFTER!H25)-GRUNDUPPGIFTER!H46,2)&lt;&gt;0),", handkassa (skillnad "&amp;FIXED(N(GRUNDUPPGIFTER!H25)-GRUNDUPPGIFTER!H46,0)&amp;" kr)","")&amp;IF(AND(ISNUMBER(GRUNDUPPGIFTER!H48),ROUND(N(GRUNDUPPGIFTER!H27)-GRUNDUPPGIFTER!H48,2)&lt;&gt;0),", presentkort (skillnad "&amp;FIXED(N(GRUNDUPPGIFTER!H27)-GRUNDUPPGIFTER!H48,0)&amp;" kr)","")&amp;IF(AND(ISNUMBER(GRUNDUPPGIFTER!H50),ROUND(N(GRUNDUPPGIFTER!H29)-GRUNDUPPGIFTER!H50,2)&lt;&gt;0),", övriga tillgångar (skillnad "&amp;FIXED(N(GRUNDUPPGIFTER!H29)-GRUNDUPPGIFTER!H50,0)&amp;" kr)","")&amp;IF(AND(ISNUMBER(GRUNDUPPGIFTER!H52),ROUND(N(GRUNDUPPGIFTER!H31)-GRUNDUPPGIFTER!H52,2)&lt;&gt;0),", skulder (skillnad "&amp;FIXED(N(GRUNDUPPGIFTER!H31)-GRUNDUPPGIFTER!H52,0)&amp;" kr)",""),3,400)))</f>
        <v>○ Frivilligt: kontinuitet: fyll i förra årets utgående saldon i GRUNDUPPGIFTER om ni vill använda den</v>
      </c>
      <c r="M23" s="58"/>
      <c r="N23"/>
    </row>
    <row r="24" spans="1:14" ht="15" customHeight="1">
      <c r="A24"/>
      <c r="B24"/>
      <c r="C24"/>
      <c r="D24"/>
      <c r="E24"/>
      <c r="F24" s="56"/>
      <c r="G24" s="72" t="s">
        <v>54</v>
      </c>
      <c r="H24" s="73"/>
      <c r="I24" s="74" cm="1">
        <f t="array" aca="1" ref="I24" ca="1">SUM(SUMIFS(Tabell1[BELOPP],Tabell1[KATEGORI],"Bidrag från skolan",Tabell1[INTÄKT/UTGIFT],{"Bankkonto_in","Handkassa_in"}))</f>
        <v>0</v>
      </c>
      <c r="J24" s="56"/>
      <c r="K24" s="56"/>
      <c r="L24" s="65" t="str">
        <f>IF(TRIM(GRUNDUPPGIFTER!F12&amp;"")&lt;&gt;"","✔ Organisationsnummer finns i GRUNDUPPGIFTER","○ Frivilligt: organisationsnummer saknas – fyll i på GRUNDUPPGIFTER om kåren har ett")</f>
        <v>○ Frivilligt: organisationsnummer saknas – fyll i på GRUNDUPPGIFTER om kåren har ett</v>
      </c>
      <c r="M24" s="58"/>
      <c r="N24"/>
    </row>
    <row r="25" spans="1:14" ht="15" customHeight="1">
      <c r="A25"/>
      <c r="B25"/>
      <c r="C25"/>
      <c r="D25"/>
      <c r="E25"/>
      <c r="F25" s="56"/>
      <c r="G25" s="72" t="s">
        <v>55</v>
      </c>
      <c r="H25" s="73"/>
      <c r="I25" s="74" cm="1">
        <f t="array" aca="1" ref="I25" ca="1">SUM(SUMIFS(Tabell1[BELOPP],Tabell1[KATEGORI],"Bidrag från kommun/region",Tabell1[INTÄKT/UTGIFT],{"Bankkonto_in","Handkassa_in"}))</f>
        <v>0</v>
      </c>
      <c r="J25" s="56"/>
      <c r="K25" s="56"/>
      <c r="L25" s="65" t="str">
        <f>IF(OR(AND(BOKSLUT!I6="",N(GRUNDUPPGIFTER!H29)&lt;&gt;0),AND(BOKSLUT!I7="",N(GRUNDUPPGIFTER!H31)&lt;&gt;0)),"… "&amp;IF(AND(BOKSLUT!I6="",N(GRUNDUPPGIFTER!H29)&lt;&gt;0),"Övriga tillgångar","")&amp;IF(AND(AND(BOKSLUT!I6="",N(GRUNDUPPGIFTER!H29)&lt;&gt;0),AND(BOKSLUT!I7="",N(GRUNDUPPGIFTER!H31)&lt;&gt;0))," och skulder",IF(AND(BOKSLUT!I7="",N(GRUNDUPPGIFTER!H31)&lt;&gt;0),"Skulder",""))&amp;": fanns förra året – fyll i utgående värde högst upp (0 om inget finns kvar)","✔ Övriga tillgångar och skulder är ifyllda")</f>
        <v>✔ Övriga tillgångar och skulder är ifyllda</v>
      </c>
      <c r="M25" s="58"/>
      <c r="N25"/>
    </row>
    <row r="26" spans="1:14" ht="15" customHeight="1">
      <c r="A26"/>
      <c r="B26"/>
      <c r="C26"/>
      <c r="D26"/>
      <c r="E26"/>
      <c r="F26" s="56"/>
      <c r="G26" s="72" t="s">
        <v>56</v>
      </c>
      <c r="H26" s="73"/>
      <c r="I26" s="74" cm="1">
        <f t="array" aca="1" ref="I26" ca="1">SUM(SUMIFS(Tabell1[BELOPP],Tabell1[KATEGORI],"Övriga bidrag",Tabell1[INTÄKT/UTGIFT],{"Bankkonto_in","Handkassa_in"}))</f>
        <v>0</v>
      </c>
      <c r="J26" s="56"/>
      <c r="K26" s="56"/>
      <c r="L26" s="62" t="s">
        <v>57</v>
      </c>
      <c r="M26" s="58"/>
      <c r="N26"/>
    </row>
    <row r="27" spans="1:14" ht="15" customHeight="1">
      <c r="A27"/>
      <c r="B27"/>
      <c r="C27"/>
      <c r="D27"/>
      <c r="E27"/>
      <c r="F27" s="56"/>
      <c r="G27" s="72" t="s">
        <v>58</v>
      </c>
      <c r="H27" s="73"/>
      <c r="I27" s="74" cm="1">
        <f t="array" aca="1" ref="I27" ca="1">SUM(SUMIFS(Tabell1[BELOPP],Tabell1[KATEGORI],"Medlemsavgift",Tabell1[INTÄKT/UTGIFT],{"Bankkonto_in","Handkassa_in"}))</f>
        <v>0</v>
      </c>
      <c r="J27" s="56"/>
      <c r="K27" s="56"/>
      <c r="L27" s="65" t="str">
        <f ca="1">IF(COUNTIFS(Tabell1[INTÄKT/UTGIFT],"&lt;&gt;",Tabell1[STATUS],"&lt;&gt;KLAR")=0,"✔ Alla rader i BOKFÖRING är KLAR","✖ "&amp;COUNTIFS(Tabell1[INTÄKT/UTGIFT],"&lt;&gt;",Tabell1[STATUS],"&lt;&gt;KLAR")&amp;" rad(er) i BOKFÖRING är inte KLAR: "&amp;MID(IF(COUNTIF(Tabell1[STATUS],"FEL*")&gt;0,", "&amp;COUNTIF(Tabell1[STATUS],"FEL*")&amp;" med FEL","")&amp;IF(COUNTIF(Tabell1[STATUS],"Lägg in kvittot!")&gt;0,", "&amp;COUNTIF(Tabell1[STATUS],"Lägg in kvittot!")&amp;" saknar kvitto","")&amp;IF(COUNTIF(Tabell1[STATUS],"Fyll i*")&gt;0,", "&amp;COUNTIF(Tabell1[STATUS],"Fyll i*")&amp;" ofullständiga",""),3,300)&amp;IF(_xlfn.MINIFS(Tabell1[V-NR],Tabell1[INTÄKT/UTGIFT],"&lt;&gt;",Tabell1[STATUS],"&lt;&gt;KLAR")&gt;0," – första: V-nr "&amp;_xlfn.MINIFS(Tabell1[V-NR],Tabell1[INTÄKT/UTGIFT],"&lt;&gt;",Tabell1[STATUS],"&lt;&gt;KLAR"),""))</f>
        <v>✔ Alla rader i BOKFÖRING är KLAR</v>
      </c>
      <c r="M27" s="58"/>
      <c r="N27"/>
    </row>
    <row r="28" spans="1:14" ht="15" customHeight="1">
      <c r="A28"/>
      <c r="B28"/>
      <c r="C28"/>
      <c r="D28"/>
      <c r="E28"/>
      <c r="F28" s="56"/>
      <c r="G28" s="72" t="s">
        <v>59</v>
      </c>
      <c r="H28" s="73"/>
      <c r="I28" s="74" cm="1">
        <f t="array" aca="1" ref="I28" ca="1">SUM(SUMIFS(Tabell1[BELOPP],Tabell1[KATEGORI],"Bildning",Tabell1[INTÄKT/UTGIFT],{"Bankkonto_in","Handkassa_in"}))</f>
        <v>0</v>
      </c>
      <c r="J28" s="56"/>
      <c r="K28" s="56"/>
      <c r="L28" s="65" t="str">
        <f ca="1">IF(_xlfn.MAXIFS(Tabell1[V-NR],Tabell1[INTÄKT/UTGIFT],"&lt;&gt;")=0,"… V-nr: inga bokförda rader ännu",IF(AND(MAX(0,_xlfn.MAXIFS(Tabell1[V-NR],Tabell1[INTÄKT/UTGIFT],"&lt;&gt;")-COUNTIFS(Tabell1[INTÄKT/UTGIFT],"&lt;&gt;",Tabell1[V-NR],"&lt;&gt;"))=0,COUNTIFS(Tabell1[INTÄKT/UTGIFT],"&lt;&gt;",Tabell1[V-NR],"")=0),"✔ Inga luckor i V-nr (1–"&amp;_xlfn.MAXIFS(Tabell1[V-NR],Tabell1[INTÄKT/UTGIFT],"&lt;&gt;")&amp;")","✖ "&amp;MID(IF(MAX(0,_xlfn.MAXIFS(Tabell1[V-NR],Tabell1[INTÄKT/UTGIFT],"&lt;&gt;")-COUNTIFS(Tabell1[INTÄKT/UTGIFT],"&lt;&gt;",Tabell1[V-NR],"&lt;&gt;"))&gt;0,", "&amp;MAX(0,_xlfn.MAXIFS(Tabell1[V-NR],Tabell1[INTÄKT/UTGIFT],"&lt;&gt;")-COUNTIFS(Tabell1[INTÄKT/UTGIFT],"&lt;&gt;",Tabell1[V-NR],"&lt;&gt;"))&amp;" lucka/luckor i V-nr"&amp;IF(_xlfn.MINIFS(Tabell1[V-NR],Tabell1[INTÄKT/UTGIFT],"",Tabell1[V-NR],"&lt;"&amp;_xlfn.MAXIFS(Tabell1[V-NR],Tabell1[INTÄKT/UTGIFT],"&lt;&gt;"))&gt;0," – första: V-nr "&amp;_xlfn.MINIFS(Tabell1[V-NR],Tabell1[INTÄKT/UTGIFT],"",Tabell1[V-NR],"&lt;"&amp;_xlfn.MAXIFS(Tabell1[V-NR],Tabell1[INTÄKT/UTGIFT],"&lt;&gt;")),""),"")&amp;IF(COUNTIFS(Tabell1[INTÄKT/UTGIFT],"&lt;&gt;",Tabell1[V-NR],"")&gt;0,", "&amp;COUNTIFS(Tabell1[INTÄKT/UTGIFT],"&lt;&gt;",Tabell1[V-NR],"")&amp;" rad(er) utan V-nr",""),3,300)))</f>
        <v>… V-nr: inga bokförda rader ännu</v>
      </c>
      <c r="M28" s="58"/>
      <c r="N28"/>
    </row>
    <row r="29" spans="1:14" ht="15" customHeight="1">
      <c r="A29"/>
      <c r="B29"/>
      <c r="C29"/>
      <c r="D29"/>
      <c r="E29"/>
      <c r="F29" s="56"/>
      <c r="G29" s="72" t="s">
        <v>60</v>
      </c>
      <c r="H29" s="73"/>
      <c r="I29" s="74" cm="1">
        <f t="array" aca="1" ref="I29" ca="1">SUM(SUMIFS(Tabell1[BELOPP],Tabell1[KATEGORI],"Event",Tabell1[INTÄKT/UTGIFT],{"Bankkonto_in","Handkassa_in"}))</f>
        <v>0</v>
      </c>
      <c r="J29" s="56"/>
      <c r="K29" s="56"/>
      <c r="L29" s="62" t="s">
        <v>61</v>
      </c>
      <c r="M29" s="58"/>
      <c r="N29"/>
    </row>
    <row r="30" spans="1:14" ht="15" customHeight="1">
      <c r="A30"/>
      <c r="B30"/>
      <c r="C30"/>
      <c r="D30"/>
      <c r="E30"/>
      <c r="F30" s="56"/>
      <c r="G30" s="72" t="s">
        <v>62</v>
      </c>
      <c r="H30" s="73"/>
      <c r="I30" s="74" cm="1">
        <f t="array" aca="1" ref="I30" ca="1">SUM(SUMIFS(Tabell1[BELOPP],Tabell1[KATEGORI],"Lobbying",Tabell1[INTÄKT/UTGIFT],{"Bankkonto_in","Handkassa_in"}))</f>
        <v>0</v>
      </c>
      <c r="J30" s="56"/>
      <c r="K30" s="56"/>
      <c r="L30" s="65" t="str">
        <f ca="1">IF(AND(GRUNDUPPGIFTER!F10&lt;&gt;"",'Behind the scenes (RÖR EJ)'!K3&lt;&gt;"",'Behind the scenes (RÖR EJ)'!K4&lt;&gt;"",ROUND(I57-I67,2)=0),"✔ Uppfyller kraven för eBas","✖ Uppfyller inte minimikraven för eBas – saknas: "&amp;IF(GRUNDUPPGIFTER!F10="","elevkårens namn ","")&amp;IF(OR('Behind the scenes (RÖR EJ)'!K3="",'Behind the scenes (RÖR EJ)'!K4=""),"räkenskapsår ","")&amp;IF(ROUND(I57-I67,2)&lt;&gt;0,"balansräkning som går ihop",""))</f>
        <v xml:space="preserve">✖ Uppfyller inte minimikraven för eBas – saknas: elevkårens namn räkenskapsår </v>
      </c>
      <c r="M30" s="58"/>
      <c r="N30"/>
    </row>
    <row r="31" spans="1:14" ht="15" customHeight="1">
      <c r="A31"/>
      <c r="B31"/>
      <c r="C31"/>
      <c r="D31"/>
      <c r="E31"/>
      <c r="F31" s="56"/>
      <c r="G31" s="72" t="s">
        <v>63</v>
      </c>
      <c r="H31" s="73"/>
      <c r="I31" s="74" cm="1">
        <f t="array" aca="1" ref="I31" ca="1">SUM(SUMIFS(Tabell1[BELOPP],Tabell1[KATEGORI],"Service",Tabell1[INTÄKT/UTGIFT],{"Bankkonto_in","Handkassa_in"}))</f>
        <v>0</v>
      </c>
      <c r="J31" s="56"/>
      <c r="K31" s="56"/>
      <c r="L31" s="65" t="str">
        <f ca="1">IF(I57&gt;M32,"⚠ Er elevkårs tillgångar innebär att ni har högre lagkrav på bokföringen. Kontakta bidrag@sverigeselevkarer.se för att få mer info och hjälp!","")</f>
        <v/>
      </c>
      <c r="M31" s="58"/>
      <c r="N31"/>
    </row>
    <row r="32" spans="1:14" ht="15" customHeight="1">
      <c r="A32"/>
      <c r="B32"/>
      <c r="C32"/>
      <c r="D32"/>
      <c r="E32"/>
      <c r="F32" s="56"/>
      <c r="G32" s="72" t="s">
        <v>64</v>
      </c>
      <c r="H32" s="73"/>
      <c r="I32" s="74" cm="1">
        <f t="array" aca="1" ref="I32" ca="1">SUM(SUMIFS(Tabell1[BELOPP],Tabell1[KATEGORI],{"Övrigt";"Presentkort"},Tabell1[INTÄKT/UTGIFT],{"Bankkonto_in","Handkassa_in"}))</f>
        <v>0</v>
      </c>
      <c r="J32" s="56"/>
      <c r="K32" s="56"/>
      <c r="L32" s="75" t="s">
        <v>65</v>
      </c>
      <c r="M32" s="76">
        <v>1500000</v>
      </c>
      <c r="N32"/>
    </row>
    <row r="33" spans="1:14" ht="15" customHeight="1">
      <c r="A33"/>
      <c r="B33"/>
      <c r="C33"/>
      <c r="D33"/>
      <c r="E33"/>
      <c r="F33" s="56"/>
      <c r="G33" s="77" t="s">
        <v>66</v>
      </c>
      <c r="H33" s="78"/>
      <c r="I33" s="79">
        <f>BOKSLUT!I6-GRUNDUPPGIFTER!H29</f>
        <v>0</v>
      </c>
      <c r="J33" s="56"/>
      <c r="K33" s="56"/>
      <c r="L33" s="56"/>
      <c r="M33" s="56"/>
      <c r="N33"/>
    </row>
    <row r="34" spans="1:14" ht="15" customHeight="1">
      <c r="A34"/>
      <c r="B34"/>
      <c r="C34"/>
      <c r="D34"/>
      <c r="E34"/>
      <c r="F34" s="56"/>
      <c r="G34" s="68" t="s">
        <v>67</v>
      </c>
      <c r="H34" s="80" t="str">
        <f>IF(OR(GRUNDUPPGIFTER!$H$38&lt;&gt;"",GRUNDUPPGIFTER!$H$40&lt;&gt;""),GRUNDUPPGIFTER!H38,"")</f>
        <v/>
      </c>
      <c r="I34" s="81">
        <f ca="1">SUM(I23:I33)</f>
        <v>0</v>
      </c>
      <c r="J34" s="56"/>
      <c r="K34" s="56"/>
      <c r="L34" s="56"/>
      <c r="M34" s="56"/>
      <c r="N34"/>
    </row>
    <row r="35" spans="1:14" ht="15.95" customHeight="1">
      <c r="A35"/>
      <c r="B35"/>
      <c r="C35"/>
      <c r="D35"/>
      <c r="E35"/>
      <c r="F35" s="56"/>
      <c r="G35" s="56"/>
      <c r="H35" s="56"/>
      <c r="I35" s="56"/>
      <c r="J35" s="56"/>
      <c r="K35" s="56"/>
      <c r="L35" s="56"/>
      <c r="M35" s="56"/>
      <c r="N35"/>
    </row>
    <row r="36" spans="1:14" ht="20.100000000000001" customHeight="1">
      <c r="A36"/>
      <c r="B36"/>
      <c r="C36"/>
      <c r="D36"/>
      <c r="E36"/>
      <c r="F36" s="56"/>
      <c r="G36" s="68" t="s">
        <v>68</v>
      </c>
      <c r="H36" s="68"/>
      <c r="I36" s="68"/>
      <c r="J36" s="56"/>
      <c r="K36" s="56"/>
      <c r="L36" s="56"/>
      <c r="M36" s="56"/>
      <c r="N36"/>
    </row>
    <row r="37" spans="1:14" ht="15" customHeight="1">
      <c r="A37"/>
      <c r="B37"/>
      <c r="C37"/>
      <c r="D37"/>
      <c r="E37"/>
      <c r="F37" s="56"/>
      <c r="G37" s="69" t="s">
        <v>69</v>
      </c>
      <c r="H37" s="70"/>
      <c r="I37" s="71" cm="1">
        <f t="array" aca="1" ref="I37" ca="1">SUM(SUMIFS(Tabell1[BELOPP],Tabell1[KATEGORI],"Bidrag till föreningar",Tabell1[INTÄKT/UTGIFT],{"Bankkonto_ut","Handkassa_ut"}))</f>
        <v>0</v>
      </c>
      <c r="J37" s="56"/>
      <c r="K37" s="56"/>
      <c r="L37" s="56"/>
      <c r="M37" s="56"/>
      <c r="N37"/>
    </row>
    <row r="38" spans="1:14" ht="15" customHeight="1">
      <c r="A38"/>
      <c r="B38"/>
      <c r="C38"/>
      <c r="D38"/>
      <c r="E38"/>
      <c r="F38" s="56"/>
      <c r="G38" s="72" t="s">
        <v>59</v>
      </c>
      <c r="H38" s="73"/>
      <c r="I38" s="74" cm="1">
        <f t="array" aca="1" ref="I38" ca="1">SUM(SUMIFS(Tabell1[BELOPP],Tabell1[KATEGORI],"Bildning",Tabell1[INTÄKT/UTGIFT],{"Bankkonto_ut","Handkassa_ut"}))</f>
        <v>0</v>
      </c>
      <c r="J38" s="56"/>
      <c r="K38" s="56"/>
      <c r="L38" s="56"/>
      <c r="M38" s="56"/>
      <c r="N38"/>
    </row>
    <row r="39" spans="1:14" ht="15" customHeight="1">
      <c r="A39"/>
      <c r="B39"/>
      <c r="C39"/>
      <c r="D39"/>
      <c r="E39"/>
      <c r="F39" s="56"/>
      <c r="G39" s="72" t="s">
        <v>60</v>
      </c>
      <c r="H39" s="73"/>
      <c r="I39" s="74" cm="1">
        <f t="array" aca="1" ref="I39" ca="1">SUM(SUMIFS(Tabell1[BELOPP],Tabell1[KATEGORI],"Event",Tabell1[INTÄKT/UTGIFT],{"Bankkonto_ut","Handkassa_ut"}))</f>
        <v>0</v>
      </c>
      <c r="J39" s="56"/>
      <c r="K39" s="56"/>
      <c r="L39" s="56"/>
      <c r="M39" s="56"/>
      <c r="N39"/>
    </row>
    <row r="40" spans="1:14" ht="15" customHeight="1">
      <c r="A40"/>
      <c r="B40"/>
      <c r="C40"/>
      <c r="D40"/>
      <c r="E40"/>
      <c r="F40" s="56"/>
      <c r="G40" s="72" t="s">
        <v>70</v>
      </c>
      <c r="H40" s="73"/>
      <c r="I40" s="74" cm="1">
        <f t="array" aca="1" ref="I40" ca="1">SUM(SUMIFS(Tabell1[BELOPP],Tabell1[KATEGORI],"Kårrum",Tabell1[INTÄKT/UTGIFT],{"Bankkonto_ut","Handkassa_ut"}))</f>
        <v>0</v>
      </c>
      <c r="J40" s="56"/>
      <c r="K40" s="56"/>
      <c r="L40" s="56"/>
      <c r="M40" s="56"/>
      <c r="N40"/>
    </row>
    <row r="41" spans="1:14" ht="15" customHeight="1">
      <c r="A41"/>
      <c r="B41"/>
      <c r="C41"/>
      <c r="D41"/>
      <c r="E41"/>
      <c r="F41" s="56"/>
      <c r="G41" s="72" t="s">
        <v>62</v>
      </c>
      <c r="H41" s="73"/>
      <c r="I41" s="74" cm="1">
        <f t="array" aca="1" ref="I41" ca="1">SUM(SUMIFS(Tabell1[BELOPP],Tabell1[KATEGORI],"Lobbying",Tabell1[INTÄKT/UTGIFT],{"Bankkonto_ut","Handkassa_ut"}))</f>
        <v>0</v>
      </c>
      <c r="J41" s="56"/>
      <c r="K41" s="56"/>
      <c r="L41" s="56"/>
      <c r="M41" s="56"/>
      <c r="N41"/>
    </row>
    <row r="42" spans="1:14" ht="15" customHeight="1">
      <c r="A42"/>
      <c r="B42"/>
      <c r="C42"/>
      <c r="D42"/>
      <c r="E42"/>
      <c r="F42" s="56"/>
      <c r="G42" s="72" t="s">
        <v>71</v>
      </c>
      <c r="H42" s="73"/>
      <c r="I42" s="74" cm="1">
        <f t="array" aca="1" ref="I42" ca="1">SUM(SUMIFS(Tabell1[BELOPP],Tabell1[KATEGORI],"Resor",Tabell1[INTÄKT/UTGIFT],{"Bankkonto_ut","Handkassa_ut"}))</f>
        <v>0</v>
      </c>
      <c r="J42" s="56"/>
      <c r="K42" s="56"/>
      <c r="L42" s="56"/>
      <c r="M42" s="56"/>
      <c r="N42"/>
    </row>
    <row r="43" spans="1:14" ht="15" customHeight="1">
      <c r="A43"/>
      <c r="B43"/>
      <c r="C43"/>
      <c r="D43"/>
      <c r="E43"/>
      <c r="F43" s="56"/>
      <c r="G43" s="72" t="s">
        <v>63</v>
      </c>
      <c r="H43" s="73"/>
      <c r="I43" s="74" cm="1">
        <f t="array" aca="1" ref="I43" ca="1">SUM(SUMIFS(Tabell1[BELOPP],Tabell1[KATEGORI],"Service",Tabell1[INTÄKT/UTGIFT],{"Bankkonto_ut","Handkassa_ut"}))</f>
        <v>0</v>
      </c>
      <c r="J43" s="56"/>
      <c r="K43" s="56"/>
      <c r="L43" s="56"/>
      <c r="M43" s="56"/>
      <c r="N43"/>
    </row>
    <row r="44" spans="1:14" ht="15" customHeight="1">
      <c r="A44"/>
      <c r="B44"/>
      <c r="C44"/>
      <c r="D44"/>
      <c r="E44"/>
      <c r="F44" s="56"/>
      <c r="G44" s="72" t="s">
        <v>64</v>
      </c>
      <c r="H44" s="73"/>
      <c r="I44" s="74" cm="1">
        <f t="array" aca="1" ref="I44" ca="1">SUM(SUMIFS(Tabell1[BELOPP],Tabell1[KATEGORI],{"Övrigt";"Presentkort"},Tabell1[INTÄKT/UTGIFT],{"Bankkonto_ut","Handkassa_ut"}))</f>
        <v>0</v>
      </c>
      <c r="J44" s="56"/>
      <c r="K44" s="56"/>
      <c r="L44" s="56"/>
      <c r="M44" s="56"/>
      <c r="N44"/>
    </row>
    <row r="45" spans="1:14" ht="15" customHeight="1">
      <c r="A45"/>
      <c r="B45"/>
      <c r="C45"/>
      <c r="D45"/>
      <c r="E45"/>
      <c r="F45" s="56"/>
      <c r="G45" s="77" t="s">
        <v>72</v>
      </c>
      <c r="H45" s="78"/>
      <c r="I45" s="79">
        <f>BOKSLUT!I7-GRUNDUPPGIFTER!H31</f>
        <v>0</v>
      </c>
      <c r="J45" s="56"/>
      <c r="K45" s="56"/>
      <c r="L45" s="56"/>
      <c r="M45" s="56"/>
      <c r="N45"/>
    </row>
    <row r="46" spans="1:14" ht="15" customHeight="1" thickBot="1">
      <c r="A46"/>
      <c r="B46"/>
      <c r="C46"/>
      <c r="D46"/>
      <c r="E46"/>
      <c r="F46" s="56"/>
      <c r="G46" s="68" t="s">
        <v>73</v>
      </c>
      <c r="H46" s="80" t="str">
        <f>IF(OR(GRUNDUPPGIFTER!$H$38&lt;&gt;"",GRUNDUPPGIFTER!$H$40&lt;&gt;""),GRUNDUPPGIFTER!H40,"")</f>
        <v/>
      </c>
      <c r="I46" s="81">
        <f ca="1">SUM(I37:I45)</f>
        <v>0</v>
      </c>
      <c r="J46" s="56"/>
      <c r="K46" s="56"/>
      <c r="L46" s="56"/>
      <c r="M46" s="56"/>
      <c r="N46"/>
    </row>
    <row r="47" spans="1:14" ht="20.100000000000001" customHeight="1" thickBot="1">
      <c r="A47"/>
      <c r="B47"/>
      <c r="C47"/>
      <c r="D47"/>
      <c r="E47"/>
      <c r="F47" s="56"/>
      <c r="G47" s="82" t="str">
        <f ca="1">IF(I47&lt;0,"Årets resultat (underskott)","Årets resultat (överskott)")</f>
        <v>Årets resultat (överskott)</v>
      </c>
      <c r="H47" s="83" t="str">
        <f>IF(OR(GRUNDUPPGIFTER!$H$38&lt;&gt;"",GRUNDUPPGIFTER!$H$40&lt;&gt;""),GRUNDUPPGIFTER!H38-GRUNDUPPGIFTER!H40,"")</f>
        <v/>
      </c>
      <c r="I47" s="84">
        <f ca="1">I34-I46</f>
        <v>0</v>
      </c>
      <c r="J47" s="56"/>
      <c r="K47" s="56"/>
      <c r="L47" s="56"/>
      <c r="M47" s="56"/>
      <c r="N47"/>
    </row>
    <row r="48" spans="1:14" ht="15.95" customHeight="1">
      <c r="A48"/>
      <c r="B48"/>
      <c r="C48"/>
      <c r="D48"/>
      <c r="E48"/>
      <c r="F48" s="56"/>
      <c r="G48" s="56"/>
      <c r="H48" s="56"/>
      <c r="I48" s="56"/>
      <c r="J48" s="56"/>
      <c r="K48" s="56"/>
      <c r="L48" s="56"/>
      <c r="M48" s="56"/>
      <c r="N48"/>
    </row>
    <row r="49" spans="1:15" ht="21.95" customHeight="1" thickBot="1">
      <c r="A49"/>
      <c r="B49"/>
      <c r="C49"/>
      <c r="D49"/>
      <c r="E49"/>
      <c r="F49" s="56"/>
      <c r="G49" s="63" t="s">
        <v>74</v>
      </c>
      <c r="H49" s="64"/>
      <c r="I49" s="64"/>
      <c r="J49" s="56"/>
      <c r="K49" s="56"/>
      <c r="L49" s="56"/>
      <c r="M49" s="56"/>
      <c r="N49"/>
    </row>
    <row r="50" spans="1:15" ht="15.95" customHeight="1">
      <c r="A50"/>
      <c r="B50"/>
      <c r="C50"/>
      <c r="D50"/>
      <c r="E50"/>
      <c r="F50" s="56"/>
      <c r="G50" s="66" t="str">
        <f>IF('Behind the scenes (RÖR EJ)'!K6="","","per "&amp;'Behind the scenes (RÖR EJ)'!K6)</f>
        <v/>
      </c>
      <c r="H50" s="56"/>
      <c r="I50" s="56"/>
      <c r="J50" s="56"/>
      <c r="K50" s="56"/>
      <c r="L50" s="56"/>
      <c r="M50" s="56"/>
      <c r="N50"/>
      <c r="O50" s="85"/>
    </row>
    <row r="51" spans="1:15" ht="15.95" customHeight="1">
      <c r="A51"/>
      <c r="B51"/>
      <c r="C51"/>
      <c r="D51"/>
      <c r="E51"/>
      <c r="F51" s="56"/>
      <c r="G51" s="56"/>
      <c r="H51" s="56"/>
      <c r="I51" s="56"/>
      <c r="J51" s="56"/>
      <c r="K51" s="56"/>
      <c r="N51"/>
    </row>
    <row r="52" spans="1:15" ht="20.100000000000001" customHeight="1">
      <c r="A52"/>
      <c r="B52"/>
      <c r="C52"/>
      <c r="D52"/>
      <c r="E52"/>
      <c r="F52" s="56"/>
      <c r="G52" s="68" t="s">
        <v>75</v>
      </c>
      <c r="H52" s="68"/>
      <c r="I52" s="68"/>
      <c r="J52" s="56"/>
      <c r="K52" s="56"/>
      <c r="N52"/>
    </row>
    <row r="53" spans="1:15" ht="20.100000000000001" customHeight="1">
      <c r="A53"/>
      <c r="B53"/>
      <c r="C53"/>
      <c r="D53"/>
      <c r="E53"/>
      <c r="F53" s="56"/>
      <c r="G53" s="69" t="s">
        <v>76</v>
      </c>
      <c r="H53" s="70"/>
      <c r="I53" s="71">
        <f ca="1">GRUNDUPPGIFTER!H23+SUMIFS(Tabell1[BELOPP],Tabell1[INTÄKT/UTGIFT],"Bankkonto_in")-SUMIFS(Tabell1[BELOPP],Tabell1[INTÄKT/UTGIFT],"Bankkonto_ut")+SUMIFS(Tabell1[BELOPP],Tabell1[INTÄKT/UTGIFT],"Insättning")-SUMIFS(Tabell1[BELOPP],Tabell1[INTÄKT/UTGIFT],"Uttag")</f>
        <v>0</v>
      </c>
      <c r="J53" s="56"/>
      <c r="K53" s="56"/>
      <c r="N53"/>
    </row>
    <row r="54" spans="1:15" ht="20.100000000000001" customHeight="1">
      <c r="A54"/>
      <c r="B54"/>
      <c r="C54"/>
      <c r="D54"/>
      <c r="E54"/>
      <c r="F54" s="56"/>
      <c r="G54" s="72" t="s">
        <v>77</v>
      </c>
      <c r="H54" s="73"/>
      <c r="I54" s="74">
        <f ca="1">GRUNDUPPGIFTER!H25+(SUMIFS(Tabell1[BELOPP],Tabell1[INTÄKT/UTGIFT],"Handkassa_in")-SUMIFS(Tabell1[BELOPP],Tabell1[INTÄKT/UTGIFT],"Handkassa_in",Tabell1[KATEGORI],"Presentkort"))-(SUMIFS(Tabell1[BELOPP],Tabell1[INTÄKT/UTGIFT],"Handkassa_ut")-SUMIFS(Tabell1[BELOPP],Tabell1[INTÄKT/UTGIFT],"Handkassa_ut",Tabell1[KATEGORI],"Presentkort"))+SUMIFS(Tabell1[BELOPP],Tabell1[INTÄKT/UTGIFT],"Uttag")-SUMIFS(Tabell1[BELOPP],Tabell1[INTÄKT/UTGIFT],"Insättning")</f>
        <v>0</v>
      </c>
      <c r="J54" s="56"/>
      <c r="K54" s="56"/>
      <c r="N54"/>
    </row>
    <row r="55" spans="1:15" ht="20.100000000000001" customHeight="1">
      <c r="A55"/>
      <c r="B55"/>
      <c r="C55"/>
      <c r="D55"/>
      <c r="E55"/>
      <c r="F55" s="56"/>
      <c r="G55" s="72" t="s">
        <v>78</v>
      </c>
      <c r="H55" s="73"/>
      <c r="I55" s="74">
        <f ca="1">GRUNDUPPGIFTER!H27+SUMIFS(Tabell1[BELOPP],Tabell1[INTÄKT/UTGIFT],"Handkassa_in",Tabell1[KATEGORI],"Presentkort")-SUMIFS(Tabell1[BELOPP],Tabell1[INTÄKT/UTGIFT],"Handkassa_ut",Tabell1[KATEGORI],"Presentkort")</f>
        <v>0</v>
      </c>
      <c r="J55" s="56"/>
      <c r="K55" s="56"/>
      <c r="N55"/>
    </row>
    <row r="56" spans="1:15" ht="20.100000000000001" customHeight="1">
      <c r="A56"/>
      <c r="B56"/>
      <c r="C56"/>
      <c r="D56"/>
      <c r="E56"/>
      <c r="F56" s="56"/>
      <c r="G56" s="77" t="s">
        <v>79</v>
      </c>
      <c r="H56" s="78"/>
      <c r="I56" s="79">
        <f>BOKSLUT!I6</f>
        <v>0</v>
      </c>
      <c r="J56" s="56"/>
      <c r="K56" s="56"/>
      <c r="N56"/>
    </row>
    <row r="57" spans="1:15" ht="20.100000000000001" customHeight="1">
      <c r="A57"/>
      <c r="B57"/>
      <c r="C57"/>
      <c r="D57"/>
      <c r="E57"/>
      <c r="F57" s="56"/>
      <c r="G57" s="68" t="s">
        <v>80</v>
      </c>
      <c r="H57" s="68"/>
      <c r="I57" s="81">
        <f ca="1">SUM(I53:I56)</f>
        <v>0</v>
      </c>
      <c r="J57" s="56"/>
      <c r="K57" s="56"/>
      <c r="N57"/>
    </row>
    <row r="58" spans="1:15" ht="20.100000000000001" customHeight="1">
      <c r="A58"/>
      <c r="B58"/>
      <c r="C58"/>
      <c r="D58"/>
      <c r="E58"/>
      <c r="F58" s="56"/>
      <c r="G58" s="56"/>
      <c r="H58" s="56"/>
      <c r="I58" s="56"/>
      <c r="J58" s="56"/>
      <c r="K58" s="56"/>
      <c r="N58"/>
    </row>
    <row r="59" spans="1:15" ht="20.100000000000001" customHeight="1">
      <c r="A59"/>
      <c r="B59"/>
      <c r="C59"/>
      <c r="D59"/>
      <c r="E59"/>
      <c r="F59" s="56"/>
      <c r="G59" s="68" t="s">
        <v>81</v>
      </c>
      <c r="H59" s="68"/>
      <c r="I59" s="68"/>
      <c r="J59" s="56"/>
      <c r="K59" s="56"/>
      <c r="N59"/>
    </row>
    <row r="60" spans="1:15" ht="20.100000000000001" customHeight="1">
      <c r="A60"/>
      <c r="B60"/>
      <c r="C60"/>
      <c r="D60"/>
      <c r="E60"/>
      <c r="F60" s="56"/>
      <c r="G60" s="69" t="s">
        <v>82</v>
      </c>
      <c r="H60" s="70"/>
      <c r="I60" s="71">
        <f>GRUNDUPPGIFTER!H23+GRUNDUPPGIFTER!H25+GRUNDUPPGIFTER!H27+GRUNDUPPGIFTER!H29-GRUNDUPPGIFTER!H31</f>
        <v>0</v>
      </c>
      <c r="J60" s="56"/>
      <c r="K60" s="56"/>
      <c r="N60"/>
    </row>
    <row r="61" spans="1:15" ht="20.100000000000001" customHeight="1">
      <c r="A61"/>
      <c r="B61"/>
      <c r="C61"/>
      <c r="D61"/>
      <c r="E61"/>
      <c r="F61" s="56"/>
      <c r="G61" s="77" t="s">
        <v>83</v>
      </c>
      <c r="H61" s="78"/>
      <c r="I61" s="79">
        <f ca="1">I47</f>
        <v>0</v>
      </c>
      <c r="J61" s="56"/>
      <c r="K61" s="56"/>
      <c r="N61"/>
    </row>
    <row r="62" spans="1:15" ht="20.100000000000001" customHeight="1">
      <c r="A62"/>
      <c r="B62"/>
      <c r="C62"/>
      <c r="D62"/>
      <c r="E62"/>
      <c r="F62" s="56"/>
      <c r="G62" s="68" t="s">
        <v>84</v>
      </c>
      <c r="H62" s="68"/>
      <c r="I62" s="81">
        <f ca="1">SUM(I60:I61)</f>
        <v>0</v>
      </c>
      <c r="J62" s="56"/>
      <c r="K62" s="56"/>
      <c r="N62"/>
    </row>
    <row r="63" spans="1:15" ht="20.100000000000001" customHeight="1">
      <c r="A63"/>
      <c r="B63"/>
      <c r="C63"/>
      <c r="D63"/>
      <c r="E63"/>
      <c r="F63" s="56"/>
      <c r="G63" s="56"/>
      <c r="H63" s="56"/>
      <c r="I63" s="56"/>
      <c r="J63" s="56"/>
      <c r="K63" s="56"/>
      <c r="N63"/>
    </row>
    <row r="64" spans="1:15" ht="20.100000000000001" customHeight="1">
      <c r="A64"/>
      <c r="B64"/>
      <c r="C64"/>
      <c r="D64"/>
      <c r="E64"/>
      <c r="F64" s="56"/>
      <c r="G64" s="68" t="s">
        <v>85</v>
      </c>
      <c r="H64" s="68"/>
      <c r="I64" s="68"/>
      <c r="J64" s="56"/>
      <c r="K64" s="56"/>
      <c r="N64"/>
    </row>
    <row r="65" spans="1:14" ht="20.100000000000001" customHeight="1">
      <c r="A65"/>
      <c r="B65"/>
      <c r="C65"/>
      <c r="D65"/>
      <c r="E65"/>
      <c r="F65" s="56"/>
      <c r="G65" s="86" t="s">
        <v>85</v>
      </c>
      <c r="H65" s="87"/>
      <c r="I65" s="88">
        <f>BOKSLUT!I7</f>
        <v>0</v>
      </c>
      <c r="J65" s="56"/>
      <c r="K65" s="56"/>
      <c r="N65"/>
    </row>
    <row r="66" spans="1:14" ht="20.100000000000001" customHeight="1" thickBot="1">
      <c r="A66"/>
      <c r="B66"/>
      <c r="C66"/>
      <c r="D66"/>
      <c r="E66"/>
      <c r="F66" s="56"/>
      <c r="G66" s="68" t="s">
        <v>86</v>
      </c>
      <c r="H66" s="68"/>
      <c r="I66" s="81">
        <f>I65</f>
        <v>0</v>
      </c>
      <c r="J66" s="56"/>
      <c r="K66" s="56"/>
      <c r="N66"/>
    </row>
    <row r="67" spans="1:14" ht="20.100000000000001" customHeight="1" thickBot="1">
      <c r="A67"/>
      <c r="B67"/>
      <c r="C67"/>
      <c r="D67"/>
      <c r="E67"/>
      <c r="F67" s="56"/>
      <c r="G67" s="82" t="s">
        <v>87</v>
      </c>
      <c r="H67" s="82"/>
      <c r="I67" s="84">
        <f ca="1">I62+I66</f>
        <v>0</v>
      </c>
      <c r="J67" s="56"/>
      <c r="K67" s="56"/>
      <c r="N67"/>
    </row>
    <row r="68" spans="1:14" ht="15.95" customHeight="1">
      <c r="A68"/>
      <c r="B68"/>
      <c r="C68"/>
      <c r="D68"/>
      <c r="E68"/>
      <c r="F68" s="56"/>
      <c r="G68" s="56"/>
      <c r="H68" s="56"/>
      <c r="I68" s="56"/>
      <c r="J68" s="56"/>
      <c r="K68" s="56"/>
      <c r="N68"/>
    </row>
    <row r="69" spans="1:14" ht="30" customHeight="1">
      <c r="A69"/>
      <c r="B69"/>
      <c r="C69"/>
      <c r="D69"/>
      <c r="E69"/>
      <c r="F69" s="56"/>
      <c r="G69" s="89" t="s">
        <v>88</v>
      </c>
      <c r="H69" s="90"/>
      <c r="I69" s="90"/>
      <c r="J69" s="56"/>
      <c r="K69" s="56"/>
      <c r="L69" s="152" t="s">
        <v>89</v>
      </c>
      <c r="M69" s="58"/>
      <c r="N69"/>
    </row>
    <row r="70" spans="1:14" ht="24" customHeight="1">
      <c r="A70"/>
      <c r="B70"/>
      <c r="C70"/>
      <c r="D70"/>
      <c r="E70"/>
      <c r="F70" s="56"/>
      <c r="G70" s="91" t="str">
        <f>IF(GRUNDUPPGIFTER!F10="","",GRUNDUPPGIFTER!F10&amp;" – räkenskapsår "&amp;'Behind the scenes (RÖR EJ)'!K5)</f>
        <v/>
      </c>
      <c r="H70" s="56"/>
      <c r="I70" s="56"/>
      <c r="J70" s="56"/>
      <c r="K70" s="56"/>
      <c r="L70" s="152"/>
      <c r="M70" s="56"/>
      <c r="N70"/>
    </row>
    <row r="71" spans="1:14" ht="21.95" customHeight="1">
      <c r="A71"/>
      <c r="B71"/>
      <c r="C71"/>
      <c r="D71"/>
      <c r="E71"/>
      <c r="F71" s="56"/>
      <c r="G71" s="92" t="s">
        <v>90</v>
      </c>
      <c r="H71" s="56"/>
      <c r="I71" s="56"/>
      <c r="J71" s="56"/>
      <c r="K71" s="56"/>
      <c r="L71" s="152"/>
      <c r="M71" s="56"/>
      <c r="N71"/>
    </row>
    <row r="72" spans="1:14" ht="16.5" customHeight="1">
      <c r="A72"/>
      <c r="B72"/>
      <c r="C72"/>
      <c r="D72"/>
      <c r="E72"/>
      <c r="F72" s="93"/>
      <c r="G72" s="145"/>
      <c r="H72" s="145"/>
      <c r="I72" s="145"/>
      <c r="J72" s="93"/>
      <c r="K72" s="93"/>
      <c r="L72" s="94" t="str" cm="1">
        <f t="array" ref="L72">IF('Behind the scenes (RÖR EJ)'!K3="","AUTO: Fyll i räkenskapsår i GRUNDUPPGIFTER","AUTO: Räkenskapsåret sträcker sig från "&amp;DAY('Behind the scenes (RÖR EJ)'!K3)&amp;" "&amp;INDEX({"januari","februari","mars","april","maj","juni","juli","augusti","september","oktober","november","december"},MONTH('Behind the scenes (RÖR EJ)'!K3))&amp;" "&amp;YEAR('Behind the scenes (RÖR EJ)'!K3)&amp;" till "&amp;DAY('Behind the scenes (RÖR EJ)'!K4)&amp;" "&amp;INDEX({"januari","februari","mars","april","maj","juni","juli","augusti","september","oktober","november","december"},MONTH('Behind the scenes (RÖR EJ)'!K4))&amp;" "&amp;YEAR('Behind the scenes (RÖR EJ)'!K4)&amp;".")</f>
        <v>AUTO: Fyll i räkenskapsår i GRUNDUPPGIFTER</v>
      </c>
      <c r="M72" s="56"/>
      <c r="N72"/>
    </row>
    <row r="73" spans="1:14" ht="99.95" customHeight="1">
      <c r="A73"/>
      <c r="B73"/>
      <c r="C73"/>
      <c r="D73"/>
      <c r="E73"/>
      <c r="F73" s="56"/>
      <c r="G73" s="146"/>
      <c r="H73" s="147"/>
      <c r="I73" s="148"/>
      <c r="J73" s="56"/>
      <c r="K73" s="56"/>
      <c r="L73" s="95" t="s">
        <v>91</v>
      </c>
      <c r="M73" s="93"/>
    </row>
    <row r="74" spans="1:14" ht="15.95" customHeight="1">
      <c r="A74"/>
      <c r="B74"/>
      <c r="C74"/>
      <c r="D74"/>
      <c r="E74"/>
      <c r="F74" s="56"/>
      <c r="G74" s="56"/>
      <c r="H74" s="56"/>
      <c r="I74" s="56"/>
      <c r="J74" s="56"/>
      <c r="K74" s="56"/>
      <c r="L74" s="96" t="str">
        <f>IF(G73="","Max 600 tecken / 7 rader",IF((ROUNDUP(LEN(G73)/85,0)+LEN(G73)-LEN(SUBSTITUTE(G73,CHAR(10),"")))&gt;7,"✖ För lång – ca "&amp;(ROUNDUP(LEN(G73)/85,0)+LEN(G73)-LEN(SUBSTITUTE(G73,CHAR(10),"")))&amp;" av 7 rader. Korta ner, annars klipps texten vid utskrift.","✔ "&amp;LEN(G73)&amp;" av 600 tecken, ca "&amp;(ROUNDUP(LEN(G73)/85,0)+LEN(G73)-LEN(SUBSTITUTE(G73,CHAR(10),"")))&amp;" av 7 rader"))</f>
        <v>Max 600 tecken / 7 rader</v>
      </c>
      <c r="N74"/>
    </row>
    <row r="75" spans="1:14" ht="21.95" customHeight="1">
      <c r="A75"/>
      <c r="B75"/>
      <c r="C75"/>
      <c r="D75"/>
      <c r="E75"/>
      <c r="F75" s="56"/>
      <c r="G75" s="92" t="s">
        <v>92</v>
      </c>
      <c r="H75" s="56"/>
      <c r="I75" s="56"/>
      <c r="J75" s="56"/>
      <c r="K75" s="56"/>
      <c r="L75" s="97"/>
      <c r="M75" s="98"/>
      <c r="N75"/>
    </row>
    <row r="76" spans="1:14" ht="18" customHeight="1">
      <c r="A76"/>
      <c r="B76"/>
      <c r="C76"/>
      <c r="D76"/>
      <c r="E76"/>
      <c r="F76" s="93"/>
      <c r="G76" s="145"/>
      <c r="H76" s="145"/>
      <c r="I76" s="145"/>
      <c r="J76" s="93"/>
      <c r="K76" s="93"/>
      <c r="L76" s="99" t="str">
        <f ca="1">"AUTO: Totala intäkter blev "&amp;FIXED(I34,0)&amp;" kr."</f>
        <v>AUTO: Totala intäkter blev 0 kr.</v>
      </c>
      <c r="M76" s="98"/>
      <c r="N76"/>
    </row>
    <row r="77" spans="1:14" ht="99.95" customHeight="1">
      <c r="A77"/>
      <c r="B77"/>
      <c r="C77"/>
      <c r="D77"/>
      <c r="E77"/>
      <c r="F77" s="56"/>
      <c r="G77" s="146"/>
      <c r="H77" s="147"/>
      <c r="I77" s="148"/>
      <c r="J77" s="56"/>
      <c r="K77" s="56"/>
      <c r="L77" s="95" t="s">
        <v>93</v>
      </c>
      <c r="M77" s="100"/>
    </row>
    <row r="78" spans="1:14" ht="15.95" customHeight="1">
      <c r="A78"/>
      <c r="B78"/>
      <c r="C78"/>
      <c r="D78"/>
      <c r="E78"/>
      <c r="F78" s="56"/>
      <c r="G78" s="56"/>
      <c r="H78" s="56"/>
      <c r="I78" s="56"/>
      <c r="J78" s="56"/>
      <c r="K78" s="56"/>
      <c r="L78" s="96" t="str">
        <f>IF(G77="","Max 600 tecken / 7 rader",IF((ROUNDUP(LEN(G77)/85,0)+LEN(G77)-LEN(SUBSTITUTE(G77,CHAR(10),"")))&gt;7,"✖ För lång – ca "&amp;(ROUNDUP(LEN(G77)/85,0)+LEN(G77)-LEN(SUBSTITUTE(G77,CHAR(10),"")))&amp;" av 7 rader. Korta ner, annars klipps texten vid utskrift.","✔ "&amp;LEN(G77)&amp;" av 600 tecken, ca "&amp;(ROUNDUP(LEN(G77)/85,0)+LEN(G77)-LEN(SUBSTITUTE(G77,CHAR(10),"")))&amp;" av 7 rader"))</f>
        <v>Max 600 tecken / 7 rader</v>
      </c>
      <c r="N78"/>
    </row>
    <row r="79" spans="1:14" ht="21.95" customHeight="1">
      <c r="A79"/>
      <c r="B79"/>
      <c r="C79"/>
      <c r="D79"/>
      <c r="E79"/>
      <c r="F79" s="56"/>
      <c r="G79" s="92" t="s">
        <v>94</v>
      </c>
      <c r="H79" s="56"/>
      <c r="I79" s="56"/>
      <c r="J79" s="56"/>
      <c r="K79" s="56"/>
      <c r="L79" s="97"/>
      <c r="M79" s="98"/>
      <c r="N79"/>
    </row>
    <row r="80" spans="1:14" ht="18" customHeight="1">
      <c r="A80"/>
      <c r="B80"/>
      <c r="C80"/>
      <c r="D80"/>
      <c r="E80"/>
      <c r="F80" s="93"/>
      <c r="G80" s="145"/>
      <c r="H80" s="145"/>
      <c r="I80" s="145"/>
      <c r="J80" s="93"/>
      <c r="K80" s="93"/>
      <c r="L80" s="99" t="str">
        <f ca="1">"AUTO: Totala kostnader blev "&amp;FIXED(I46,0)&amp;" kr, vilket ger ett "&amp;IF(I47&lt;0,"underskott","överskott")&amp;" på "&amp;FIXED(ABS(I47),0)&amp;" kr för året."</f>
        <v>AUTO: Totala kostnader blev 0 kr, vilket ger ett överskott på 0 kr för året.</v>
      </c>
      <c r="M80" s="98"/>
      <c r="N80"/>
    </row>
    <row r="81" spans="1:14" ht="99.95" customHeight="1">
      <c r="A81"/>
      <c r="B81"/>
      <c r="C81"/>
      <c r="D81"/>
      <c r="E81"/>
      <c r="F81" s="56"/>
      <c r="G81" s="146"/>
      <c r="H81" s="147"/>
      <c r="I81" s="148"/>
      <c r="J81" s="56"/>
      <c r="K81" s="56"/>
      <c r="L81" s="95" t="s">
        <v>95</v>
      </c>
      <c r="M81" s="100"/>
    </row>
    <row r="82" spans="1:14" ht="15.95" customHeight="1">
      <c r="A82"/>
      <c r="B82"/>
      <c r="C82"/>
      <c r="D82"/>
      <c r="E82"/>
      <c r="F82" s="56"/>
      <c r="G82" s="56"/>
      <c r="H82" s="56"/>
      <c r="I82" s="56"/>
      <c r="J82" s="56"/>
      <c r="K82" s="56"/>
      <c r="L82" s="96" t="str">
        <f>IF(G81="","Max 600 tecken / 7 rader",IF((ROUNDUP(LEN(G81)/85,0)+LEN(G81)-LEN(SUBSTITUTE(G81,CHAR(10),"")))&gt;7,"✖ För lång – ca "&amp;(ROUNDUP(LEN(G81)/85,0)+LEN(G81)-LEN(SUBSTITUTE(G81,CHAR(10),"")))&amp;" av 7 rader. Korta ner, annars klipps texten vid utskrift.","✔ "&amp;LEN(G81)&amp;" av 600 tecken, ca "&amp;(ROUNDUP(LEN(G81)/85,0)+LEN(G81)-LEN(SUBSTITUTE(G81,CHAR(10),"")))&amp;" av 7 rader"))</f>
        <v>Max 600 tecken / 7 rader</v>
      </c>
      <c r="N82"/>
    </row>
    <row r="83" spans="1:14" ht="21.95" customHeight="1">
      <c r="F83" s="56"/>
      <c r="G83" s="92" t="s">
        <v>96</v>
      </c>
      <c r="H83" s="56"/>
      <c r="I83" s="56"/>
      <c r="J83" s="56"/>
      <c r="K83" s="56"/>
      <c r="L83" s="97"/>
      <c r="M83" s="98"/>
      <c r="N83"/>
    </row>
    <row r="84" spans="1:14" ht="18" customHeight="1">
      <c r="F84" s="93"/>
      <c r="G84" s="145"/>
      <c r="H84" s="145"/>
      <c r="I84" s="145"/>
      <c r="J84" s="93"/>
      <c r="K84" s="93"/>
      <c r="L84" s="101" t="str">
        <f ca="1">IF(NOT(OR(GRUNDUPPGIFTER!$H$38&lt;&gt;"",GRUNDUPPGIFTER!$H$40&lt;&gt;"")),"AUTO: Fyll i förra årets intäkter och kostnader i GRUNDUPPGIFTER för en automatisk jämförelse","AUTO: Förra året blev resultatet "&amp;FIXED(H47,0)&amp;" kr och i år blev det "&amp;FIXED(I47,0)&amp;" kr – "&amp;IF(I47&gt;=H47,"en förbättring","en försämring")&amp;" med "&amp;FIXED(ABS(I47-H47),0)&amp;" kr.")</f>
        <v>AUTO: Fyll i förra årets intäkter och kostnader i GRUNDUPPGIFTER för en automatisk jämförelse</v>
      </c>
      <c r="M84" s="98"/>
      <c r="N84"/>
    </row>
    <row r="85" spans="1:14" ht="99.95" customHeight="1">
      <c r="F85" s="56"/>
      <c r="G85" s="146"/>
      <c r="H85" s="147"/>
      <c r="I85" s="148"/>
      <c r="J85" s="56"/>
      <c r="K85" s="56"/>
      <c r="L85" s="95" t="s">
        <v>97</v>
      </c>
      <c r="M85" s="100"/>
    </row>
    <row r="86" spans="1:14" ht="15.95" customHeight="1">
      <c r="F86" s="56"/>
      <c r="G86" s="56"/>
      <c r="H86" s="56"/>
      <c r="I86" s="56"/>
      <c r="J86" s="56"/>
      <c r="K86" s="56"/>
      <c r="L86" s="96" t="str">
        <f>IF(G85="","Max 600 tecken / 7 rader",IF((ROUNDUP(LEN(G85)/85,0)+LEN(G85)-LEN(SUBSTITUTE(G85,CHAR(10),"")))&gt;7,"✖ För lång – ca "&amp;(ROUNDUP(LEN(G85)/85,0)+LEN(G85)-LEN(SUBSTITUTE(G85,CHAR(10),"")))&amp;" av 7 rader. Korta ner, annars klipps texten vid utskrift.","✔ "&amp;LEN(G85)&amp;" av 600 tecken, ca "&amp;(ROUNDUP(LEN(G85)/85,0)+LEN(G85)-LEN(SUBSTITUTE(G85,CHAR(10),"")))&amp;" av 7 rader"))</f>
        <v>Max 600 tecken / 7 rader</v>
      </c>
      <c r="N86"/>
    </row>
    <row r="87" spans="1:14" ht="21.95" customHeight="1">
      <c r="F87" s="56"/>
      <c r="G87" s="92" t="s">
        <v>98</v>
      </c>
      <c r="H87" s="56"/>
      <c r="I87" s="56"/>
      <c r="J87" s="56"/>
      <c r="K87" s="56"/>
      <c r="L87" s="97"/>
      <c r="M87" s="98"/>
      <c r="N87"/>
    </row>
    <row r="88" spans="1:14" ht="18" customHeight="1">
      <c r="F88" s="93"/>
      <c r="G88" s="145"/>
      <c r="H88" s="145"/>
      <c r="I88" s="145"/>
      <c r="J88" s="93"/>
      <c r="K88" s="93"/>
      <c r="L88" s="99" t="str" cm="1">
        <f t="array" aca="1" ref="L88" ca="1">IF('Behind the scenes (RÖR EJ)'!K4="","AUTO: Kåren har "&amp;FIXED(I53+I54,0)&amp;" kr kvar vid årets slut.","AUTO: Kåren har "&amp;FIXED(I53+I54,0)&amp;" kr kvar per "&amp;DAY('Behind the scenes (RÖR EJ)'!K4)&amp;" "&amp;INDEX({"januari","februari","mars","april","maj","juni","juli","augusti","september","oktober","november","december"},MONTH('Behind the scenes (RÖR EJ)'!K4))&amp;" "&amp;YEAR('Behind the scenes (RÖR EJ)'!K4)&amp;".")</f>
        <v>AUTO: Kåren har 0 kr kvar vid årets slut.</v>
      </c>
      <c r="M88" s="98"/>
      <c r="N88"/>
    </row>
    <row r="89" spans="1:14" ht="99.95" customHeight="1">
      <c r="F89" s="56"/>
      <c r="G89" s="146"/>
      <c r="H89" s="147"/>
      <c r="I89" s="148"/>
      <c r="J89" s="56"/>
      <c r="K89" s="56"/>
      <c r="L89" s="102" t="s">
        <v>99</v>
      </c>
      <c r="M89" s="100"/>
    </row>
    <row r="90" spans="1:14" ht="15.95" customHeight="1">
      <c r="F90" s="56"/>
      <c r="G90" s="56"/>
      <c r="H90" s="56"/>
      <c r="I90" s="56"/>
      <c r="J90" s="56"/>
      <c r="K90" s="56"/>
      <c r="L90" s="96" t="str">
        <f>IF(G89="","Max 600 tecken / 7 rader",IF((ROUNDUP(LEN(G89)/85,0)+LEN(G89)-LEN(SUBSTITUTE(G89,CHAR(10),"")))&gt;7,"✖ För lång – ca "&amp;(ROUNDUP(LEN(G89)/85,0)+LEN(G89)-LEN(SUBSTITUTE(G89,CHAR(10),"")))&amp;" av 7 rader. Korta ner, annars klipps texten vid utskrift.","✔ "&amp;LEN(G89)&amp;" av 600 tecken, ca "&amp;(ROUNDUP(LEN(G89)/85,0)+LEN(G89)-LEN(SUBSTITUTE(G89,CHAR(10),"")))&amp;" av 7 rader"))</f>
        <v>Max 600 tecken / 7 rader</v>
      </c>
      <c r="N90"/>
    </row>
    <row r="91" spans="1:14" ht="19.5" customHeight="1">
      <c r="F91" s="56"/>
      <c r="G91" s="56"/>
      <c r="H91" s="56"/>
      <c r="I91" s="56"/>
      <c r="J91" s="56"/>
      <c r="K91" s="56"/>
      <c r="L91" s="103"/>
      <c r="M91" s="56"/>
      <c r="N91"/>
    </row>
    <row r="92" spans="1:14" ht="21.95" customHeight="1">
      <c r="F92" s="56"/>
      <c r="G92" s="104" t="str">
        <f>IF(GRUNDUPPGIFTER!F16="","",GRUNDUPPGIFTER!F16)</f>
        <v/>
      </c>
      <c r="H92" s="151" t="s">
        <v>9</v>
      </c>
      <c r="I92" s="151"/>
      <c r="J92" s="56"/>
      <c r="K92" s="56"/>
      <c r="L92" s="103"/>
      <c r="M92" s="56"/>
      <c r="N92"/>
    </row>
    <row r="93" spans="1:14" ht="15.95" customHeight="1">
      <c r="F93" s="56"/>
      <c r="G93" s="105" t="s">
        <v>100</v>
      </c>
      <c r="H93" s="144" t="s">
        <v>101</v>
      </c>
      <c r="I93" s="144"/>
      <c r="J93" s="56"/>
      <c r="K93" s="56"/>
      <c r="L93" s="103"/>
      <c r="M93" s="56"/>
      <c r="N93"/>
    </row>
    <row r="94" spans="1:14" ht="15.95" customHeight="1">
      <c r="F94" s="56"/>
      <c r="G94" s="106"/>
      <c r="H94" s="107"/>
      <c r="I94" s="107"/>
      <c r="J94" s="56"/>
      <c r="K94" s="56"/>
      <c r="L94" s="103"/>
      <c r="M94" s="56"/>
      <c r="N94"/>
    </row>
    <row r="95" spans="1:14" ht="21.95" customHeight="1">
      <c r="F95" s="56"/>
      <c r="G95" s="104" t="str">
        <f>IF(GRUNDUPPGIFTER!F10="","",GRUNDUPPGIFTER!F10)</f>
        <v/>
      </c>
      <c r="H95" s="151"/>
      <c r="I95" s="151"/>
      <c r="J95" s="56"/>
      <c r="K95" s="56"/>
      <c r="L95" s="103"/>
      <c r="M95" s="56"/>
      <c r="N95"/>
    </row>
    <row r="96" spans="1:14" ht="15.95" customHeight="1">
      <c r="F96" s="56"/>
      <c r="G96" s="105" t="s">
        <v>6</v>
      </c>
      <c r="H96" s="144" t="s">
        <v>102</v>
      </c>
      <c r="I96" s="144"/>
      <c r="J96" s="56"/>
      <c r="K96" s="56"/>
      <c r="L96" s="103"/>
      <c r="M96" s="56"/>
      <c r="N96"/>
    </row>
    <row r="97" spans="6:14" ht="20.100000000000001" customHeight="1">
      <c r="F97" s="56"/>
      <c r="G97" s="106"/>
      <c r="H97" s="106"/>
      <c r="I97" s="106"/>
      <c r="J97" s="56"/>
      <c r="K97" s="56"/>
      <c r="L97" s="103"/>
      <c r="M97" s="56"/>
      <c r="N97"/>
    </row>
    <row r="98" spans="6:14" ht="20.100000000000001" customHeight="1">
      <c r="F98" s="56"/>
      <c r="G98" s="106"/>
      <c r="H98" s="106"/>
      <c r="I98" s="106"/>
      <c r="J98" s="56"/>
      <c r="K98" s="56"/>
      <c r="L98" s="103"/>
      <c r="M98" s="56"/>
      <c r="N98"/>
    </row>
    <row r="99" spans="6:14" ht="30" customHeight="1">
      <c r="F99" s="56"/>
      <c r="G99" s="104"/>
      <c r="H99" s="104"/>
      <c r="I99" s="104"/>
      <c r="J99" s="56"/>
      <c r="K99" s="56"/>
      <c r="L99" s="103"/>
      <c r="M99" s="56"/>
      <c r="N99"/>
    </row>
    <row r="100" spans="6:14" ht="15.95" customHeight="1">
      <c r="F100" s="56"/>
      <c r="G100" s="108" t="s">
        <v>103</v>
      </c>
      <c r="H100" s="56"/>
      <c r="I100" s="56"/>
      <c r="J100" s="56"/>
      <c r="K100" s="56"/>
      <c r="L100" s="103"/>
      <c r="M100" s="56"/>
      <c r="N100"/>
    </row>
    <row r="101" spans="6:14" ht="15.95" customHeight="1">
      <c r="F101" s="56"/>
      <c r="G101" s="56"/>
      <c r="H101" s="56"/>
      <c r="I101" s="56"/>
      <c r="J101" s="56"/>
      <c r="K101" s="56"/>
      <c r="L101" s="103"/>
      <c r="M101" s="56"/>
      <c r="N101"/>
    </row>
    <row r="102" spans="6:14" ht="15.95" customHeight="1">
      <c r="F102" s="56"/>
      <c r="G102" s="56"/>
      <c r="H102" s="56"/>
      <c r="I102" s="56"/>
      <c r="J102" s="56"/>
      <c r="K102" s="56"/>
      <c r="L102" s="103"/>
      <c r="M102" s="56"/>
      <c r="N102"/>
    </row>
    <row r="103" spans="6:14" ht="15.95" customHeight="1">
      <c r="F103" s="56"/>
      <c r="G103" s="56"/>
      <c r="H103" s="56"/>
      <c r="I103" s="56"/>
      <c r="J103" s="56"/>
      <c r="K103" s="56"/>
      <c r="L103" s="103"/>
      <c r="M103" s="56"/>
      <c r="N103"/>
    </row>
    <row r="104" spans="6:14" ht="15.95" customHeight="1">
      <c r="F104" s="56"/>
      <c r="G104" s="56"/>
      <c r="H104" s="56"/>
      <c r="I104" s="56"/>
      <c r="J104" s="56"/>
      <c r="K104" s="56"/>
      <c r="L104" s="103"/>
      <c r="M104" s="56"/>
      <c r="N104"/>
    </row>
    <row r="105" spans="6:14" ht="15.95" customHeight="1">
      <c r="F105" s="56"/>
      <c r="G105" s="56"/>
      <c r="H105" s="56"/>
      <c r="I105" s="56"/>
      <c r="J105" s="56"/>
      <c r="K105" s="56"/>
      <c r="L105" s="103"/>
      <c r="M105" s="56"/>
      <c r="N105"/>
    </row>
    <row r="106" spans="6:14" ht="15.95" customHeight="1">
      <c r="F106" s="56"/>
      <c r="G106" s="56"/>
      <c r="H106" s="56"/>
      <c r="I106" s="56"/>
      <c r="J106" s="56"/>
      <c r="K106" s="56"/>
      <c r="L106" s="103"/>
      <c r="M106" s="56"/>
      <c r="N106"/>
    </row>
    <row r="107" spans="6:14" ht="15.95" customHeight="1">
      <c r="F107" s="56"/>
      <c r="G107" s="56"/>
      <c r="H107" s="56"/>
      <c r="I107" s="56"/>
      <c r="J107" s="56"/>
      <c r="K107" s="56"/>
      <c r="L107" s="103"/>
      <c r="M107" s="56"/>
      <c r="N107"/>
    </row>
    <row r="108" spans="6:14" ht="15.95" customHeight="1">
      <c r="F108" s="56"/>
      <c r="G108" s="56"/>
      <c r="H108" s="56"/>
      <c r="I108" s="56"/>
      <c r="J108" s="56"/>
      <c r="K108" s="56"/>
      <c r="L108" s="103"/>
      <c r="M108" s="56"/>
      <c r="N108"/>
    </row>
    <row r="109" spans="6:14" ht="15.95" customHeight="1">
      <c r="F109" s="56"/>
      <c r="G109" s="56"/>
      <c r="H109" s="56"/>
      <c r="I109" s="56"/>
      <c r="J109" s="56"/>
      <c r="K109" s="56"/>
      <c r="L109" s="103"/>
      <c r="M109" s="56"/>
      <c r="N109"/>
    </row>
    <row r="110" spans="6:14" ht="15.95" customHeight="1">
      <c r="F110" s="56"/>
      <c r="G110" s="56"/>
      <c r="H110" s="56"/>
      <c r="I110" s="56"/>
      <c r="J110" s="56"/>
      <c r="K110" s="56"/>
      <c r="L110" s="103"/>
      <c r="M110" s="56"/>
      <c r="N110"/>
    </row>
    <row r="111" spans="6:14" ht="15.95" customHeight="1">
      <c r="F111" s="56"/>
      <c r="G111" s="56"/>
      <c r="H111" s="56"/>
      <c r="I111" s="56"/>
      <c r="J111" s="56"/>
      <c r="K111" s="56"/>
      <c r="L111" s="103"/>
      <c r="M111" s="56"/>
      <c r="N111"/>
    </row>
    <row r="112" spans="6:14" ht="15.95" customHeight="1">
      <c r="F112" s="56"/>
      <c r="G112" s="56"/>
      <c r="H112" s="56"/>
      <c r="I112" s="56"/>
      <c r="J112" s="56"/>
      <c r="K112" s="56"/>
      <c r="L112" s="103"/>
      <c r="M112" s="56"/>
      <c r="N112"/>
    </row>
    <row r="113" spans="6:14" ht="15.95" customHeight="1">
      <c r="F113" s="56"/>
      <c r="G113" s="56"/>
      <c r="H113" s="56"/>
      <c r="I113" s="56"/>
      <c r="J113" s="56"/>
      <c r="K113" s="56"/>
      <c r="L113" s="103"/>
      <c r="M113" s="56"/>
      <c r="N113"/>
    </row>
    <row r="114" spans="6:14" ht="15.95" customHeight="1">
      <c r="F114" s="56"/>
      <c r="G114" s="56"/>
      <c r="H114" s="56"/>
      <c r="I114" s="56"/>
      <c r="J114" s="56"/>
      <c r="K114" s="56"/>
      <c r="L114" s="103"/>
      <c r="M114" s="56"/>
      <c r="N114"/>
    </row>
    <row r="115" spans="6:14" ht="15.95" customHeight="1">
      <c r="F115" s="56"/>
      <c r="G115" s="56"/>
      <c r="H115" s="56"/>
      <c r="I115" s="56"/>
      <c r="J115" s="56"/>
      <c r="K115" s="56"/>
      <c r="L115" s="103"/>
      <c r="M115" s="56"/>
      <c r="N115"/>
    </row>
    <row r="116" spans="6:14" ht="15.95" customHeight="1">
      <c r="F116" s="56"/>
      <c r="G116" s="56"/>
      <c r="H116" s="56"/>
      <c r="I116" s="56"/>
      <c r="J116" s="56"/>
      <c r="K116" s="56"/>
      <c r="L116" s="103"/>
      <c r="M116" s="56"/>
      <c r="N116"/>
    </row>
    <row r="117" spans="6:14" ht="15.95" customHeight="1">
      <c r="F117" s="56"/>
      <c r="G117" s="56"/>
      <c r="H117" s="56"/>
      <c r="I117" s="56"/>
      <c r="J117" s="56"/>
      <c r="K117" s="56"/>
      <c r="L117" s="103"/>
      <c r="M117" s="56"/>
      <c r="N117"/>
    </row>
    <row r="118" spans="6:14" ht="15.95" customHeight="1">
      <c r="F118" s="56"/>
      <c r="G118" s="56"/>
      <c r="H118" s="56"/>
      <c r="I118" s="56"/>
      <c r="J118" s="56"/>
      <c r="K118" s="56"/>
      <c r="L118" s="103"/>
      <c r="M118" s="56"/>
      <c r="N118"/>
    </row>
    <row r="119" spans="6:14" ht="15.95" customHeight="1">
      <c r="F119" s="56"/>
      <c r="G119" s="56"/>
      <c r="H119" s="56"/>
      <c r="I119" s="56"/>
      <c r="J119" s="56"/>
      <c r="K119" s="56"/>
      <c r="L119" s="103"/>
      <c r="M119" s="56"/>
      <c r="N119"/>
    </row>
    <row r="120" spans="6:14" ht="15.95" customHeight="1">
      <c r="F120" s="56"/>
      <c r="G120" s="56"/>
      <c r="H120" s="56"/>
      <c r="I120" s="56"/>
      <c r="J120" s="56"/>
      <c r="K120" s="56"/>
      <c r="L120" s="103"/>
      <c r="M120" s="56"/>
      <c r="N120"/>
    </row>
    <row r="121" spans="6:14" ht="15.95" customHeight="1">
      <c r="F121" s="56"/>
      <c r="G121" s="56"/>
      <c r="H121" s="56"/>
      <c r="I121" s="56"/>
      <c r="J121" s="56"/>
      <c r="K121" s="56"/>
      <c r="L121" s="103"/>
      <c r="M121" s="56"/>
      <c r="N121"/>
    </row>
    <row r="122" spans="6:14" ht="15.95" customHeight="1">
      <c r="F122" s="56"/>
      <c r="G122" s="56"/>
      <c r="H122" s="56"/>
      <c r="I122" s="56"/>
      <c r="J122" s="56"/>
      <c r="K122" s="56"/>
      <c r="L122" s="103"/>
      <c r="M122" s="56"/>
      <c r="N122"/>
    </row>
    <row r="123" spans="6:14" ht="15.95" customHeight="1">
      <c r="F123" s="56"/>
      <c r="G123" s="56"/>
      <c r="H123" s="56"/>
      <c r="I123" s="56"/>
      <c r="J123" s="56"/>
      <c r="K123" s="56"/>
      <c r="L123" s="103"/>
      <c r="M123" s="56"/>
      <c r="N123"/>
    </row>
    <row r="124" spans="6:14" ht="15.95" customHeight="1">
      <c r="F124" s="56"/>
      <c r="G124" s="56"/>
      <c r="H124" s="56"/>
      <c r="I124" s="56"/>
      <c r="J124" s="56"/>
      <c r="K124" s="56"/>
      <c r="L124" s="103"/>
      <c r="M124" s="56"/>
      <c r="N124"/>
    </row>
    <row r="125" spans="6:14" ht="15.95" customHeight="1">
      <c r="F125" s="56"/>
      <c r="G125" s="56"/>
      <c r="H125" s="56"/>
      <c r="I125" s="56"/>
      <c r="J125" s="56"/>
      <c r="K125" s="56"/>
      <c r="L125" s="103"/>
      <c r="M125" s="56"/>
      <c r="N125"/>
    </row>
    <row r="126" spans="6:14" ht="15.95" customHeight="1">
      <c r="F126" s="56"/>
      <c r="G126" s="56"/>
      <c r="H126" s="56"/>
      <c r="I126" s="56"/>
      <c r="J126" s="56"/>
      <c r="K126" s="56"/>
      <c r="L126" s="103"/>
      <c r="M126" s="56"/>
      <c r="N126"/>
    </row>
    <row r="127" spans="6:14" ht="15.95" customHeight="1">
      <c r="F127" s="56"/>
      <c r="G127" s="56"/>
      <c r="H127" s="56"/>
      <c r="I127" s="56"/>
      <c r="J127" s="56"/>
      <c r="K127" s="56"/>
      <c r="L127" s="103"/>
      <c r="M127" s="56"/>
      <c r="N127"/>
    </row>
    <row r="128" spans="6:14" ht="15.95" customHeight="1">
      <c r="F128" s="56"/>
      <c r="G128" s="56"/>
      <c r="H128" s="56"/>
      <c r="I128" s="56"/>
      <c r="J128" s="56"/>
      <c r="K128" s="56"/>
      <c r="L128" s="103"/>
      <c r="M128" s="56"/>
      <c r="N128"/>
    </row>
    <row r="129" spans="6:14" ht="15.95" customHeight="1">
      <c r="F129" s="56"/>
      <c r="G129" s="56"/>
      <c r="H129" s="56"/>
      <c r="I129" s="56"/>
      <c r="J129" s="56"/>
      <c r="K129" s="56"/>
      <c r="L129" s="103"/>
      <c r="M129" s="56"/>
      <c r="N129"/>
    </row>
    <row r="130" spans="6:14" ht="15.95" customHeight="1">
      <c r="F130" s="56"/>
      <c r="G130" s="56"/>
      <c r="H130" s="56"/>
      <c r="I130" s="56"/>
      <c r="J130" s="56"/>
      <c r="K130" s="56"/>
      <c r="L130" s="103"/>
      <c r="M130" s="56"/>
      <c r="N130"/>
    </row>
    <row r="131" spans="6:14" ht="15.95" customHeight="1">
      <c r="F131" s="56"/>
      <c r="G131" s="56"/>
      <c r="H131" s="56"/>
      <c r="I131" s="56"/>
      <c r="J131" s="56"/>
      <c r="K131" s="56"/>
      <c r="L131" s="103"/>
      <c r="M131" s="56"/>
      <c r="N131"/>
    </row>
    <row r="132" spans="6:14" ht="14.65" customHeight="1">
      <c r="L132" s="103"/>
      <c r="M132" s="56"/>
    </row>
  </sheetData>
  <sheetProtection algorithmName="SHA-512" hashValue="p8zP8jHCmxV5MVDJLaKrMXQz1y46sxr0vG92MyOfo181BkStGWztcshUS2Ra2LgtpK0X/uaO/zxn0EYuoVKpkw==" saltValue="7grUnu1aY0ORqFCL2boZMQ==" spinCount="100000" sheet="1" objects="1" scenarios="1" formatColumns="0" formatRows="0" insertHyperlinks="0" autoFilter="0"/>
  <mergeCells count="16">
    <mergeCell ref="G15:I15"/>
    <mergeCell ref="H92:I92"/>
    <mergeCell ref="H95:I95"/>
    <mergeCell ref="H93:I93"/>
    <mergeCell ref="L69:L71"/>
    <mergeCell ref="H96:I96"/>
    <mergeCell ref="G72:I72"/>
    <mergeCell ref="G76:I76"/>
    <mergeCell ref="G80:I80"/>
    <mergeCell ref="G84:I84"/>
    <mergeCell ref="G88:I88"/>
    <mergeCell ref="G73:I73"/>
    <mergeCell ref="G77:I77"/>
    <mergeCell ref="G81:I81"/>
    <mergeCell ref="G85:I85"/>
    <mergeCell ref="G89:I89"/>
  </mergeCells>
  <conditionalFormatting sqref="G23:I33">
    <cfRule type="expression" dxfId="19" priority="1">
      <formula>$I23=0</formula>
    </cfRule>
  </conditionalFormatting>
  <conditionalFormatting sqref="G37:I45">
    <cfRule type="expression" dxfId="18" priority="2">
      <formula>$I37=0</formula>
    </cfRule>
  </conditionalFormatting>
  <conditionalFormatting sqref="G53:I56">
    <cfRule type="expression" dxfId="17" priority="3">
      <formula>$I53=0</formula>
    </cfRule>
  </conditionalFormatting>
  <conditionalFormatting sqref="G60:I61">
    <cfRule type="expression" dxfId="16" priority="4">
      <formula>$I60=0</formula>
    </cfRule>
  </conditionalFormatting>
  <conditionalFormatting sqref="G65:I65">
    <cfRule type="expression" dxfId="15" priority="5">
      <formula>$I65=0</formula>
    </cfRule>
  </conditionalFormatting>
  <conditionalFormatting sqref="L16:L31">
    <cfRule type="expression" dxfId="14" priority="7">
      <formula>LEFT($L16,1)="✔"</formula>
    </cfRule>
    <cfRule type="expression" dxfId="13" priority="8">
      <formula>LEFT($L16,1)="…"</formula>
    </cfRule>
    <cfRule type="expression" dxfId="12" priority="9">
      <formula>LEFT($L16,1)="✖"</formula>
    </cfRule>
    <cfRule type="expression" dxfId="11" priority="10">
      <formula>LEFT($L16,1)="⚠"</formula>
    </cfRule>
  </conditionalFormatting>
  <conditionalFormatting sqref="L23:L24">
    <cfRule type="expression" dxfId="10" priority="6">
      <formula>LEFT($L23,1)="○"</formula>
    </cfRule>
  </conditionalFormatting>
  <conditionalFormatting sqref="L74">
    <cfRule type="expression" dxfId="9" priority="11">
      <formula>LEFT(L74,1)="✖"</formula>
    </cfRule>
    <cfRule type="expression" dxfId="8" priority="12">
      <formula>LEFT(L74,1)="✔"</formula>
    </cfRule>
  </conditionalFormatting>
  <conditionalFormatting sqref="L78">
    <cfRule type="expression" dxfId="7" priority="13">
      <formula>LEFT(L78,1)="✖"</formula>
    </cfRule>
    <cfRule type="expression" dxfId="6" priority="14">
      <formula>LEFT(L78,1)="✔"</formula>
    </cfRule>
  </conditionalFormatting>
  <conditionalFormatting sqref="L82">
    <cfRule type="expression" dxfId="5" priority="15">
      <formula>LEFT(L82,1)="✖"</formula>
    </cfRule>
    <cfRule type="expression" dxfId="4" priority="16">
      <formula>LEFT(L82,1)="✔"</formula>
    </cfRule>
  </conditionalFormatting>
  <conditionalFormatting sqref="L86">
    <cfRule type="expression" dxfId="3" priority="17">
      <formula>LEFT(L86,1)="✖"</formula>
    </cfRule>
    <cfRule type="expression" dxfId="2" priority="18">
      <formula>LEFT(L86,1)="✔"</formula>
    </cfRule>
  </conditionalFormatting>
  <conditionalFormatting sqref="L90">
    <cfRule type="expression" dxfId="1" priority="19">
      <formula>LEFT(L90,1)="✖"</formula>
    </cfRule>
    <cfRule type="expression" dxfId="0" priority="20">
      <formula>LEFT(L90,1)="✔"</formula>
    </cfRule>
  </conditionalFormatting>
  <dataValidations count="10">
    <dataValidation type="textLength" operator="lessThanOrEqual" allowBlank="1" showInputMessage="1" showErrorMessage="1" errorTitle="För lång text" error="Max 600 tecken per ruta, annars får texten inte plats på utskriften. Korta ner texten." promptTitle="1. Räkenskapsåret" prompt="Hur har året varit? Beskriv kort hur året har varit för kåren. Har ni haft många aktiviteter, fler eller färre medlemmar, något som stack ut?" sqref="G73" xr:uid="{0BD098C7-688E-4582-A049-B7B1415C8AD0}">
      <formula1>600</formula1>
    </dataValidation>
    <dataValidation type="textLength" operator="lessThanOrEqual" allowBlank="1" showInputMessage="1" showErrorMessage="1" errorTitle="För lång text" error="Max 600 tecken per ruta, annars får texten inte plats på utskriften. Korta ner texten." promptTitle="2. Intäkter" prompt="Vilka pengar har kåren fått in? Skriv varifrån pengarna kom och hur mycket, till exempel medlemsbidrag, bidrag från skolan, medlemsavgifter eller försäljning. Berätta gärna vad beloppet bygger på, till exempel antal medlemmar." sqref="G77" xr:uid="{B1221EAB-0307-477B-8BFF-847419AF5CCD}">
      <formula1>600</formula1>
    </dataValidation>
    <dataValidation type="textLength" operator="lessThanOrEqual" allowBlank="1" showInputMessage="1" showErrorMessage="1" errorTitle="För lång text" error="Max 600 tecken per ruta, annars får texten inte plats på utskriften. Korta ner texten." promptTitle="3. Kostnader" prompt="Vilka aktiviteter har pengarna gått till och vad kostade de ungefär? Skriv också vad bidragen (t.ex. medlemsbidraget från Sveriges Elevkårer och skolans bidrag) har använts till." sqref="G81" xr:uid="{F0BBC781-331D-4281-880F-DD8065F5865E}">
      <formula1>600</formula1>
    </dataValidation>
    <dataValidation type="textLength" operator="lessThanOrEqual" allowBlank="1" showInputMessage="1" showErrorMessage="1" errorTitle="För lång text" error="Max 600 tecken per ruta, annars får texten inte plats på utskriften. Korta ner texten." promptTitle="4. Jämfört med förra året" prompt="Gick det bättre eller sämre än förra året? Vad var den största skillnaden, och varför?" sqref="G85" xr:uid="{3A8C6FBA-E069-4674-A39C-9D936C292215}">
      <formula1>600</formula1>
    </dataValidation>
    <dataValidation type="textLength" operator="lessThanOrEqual" allowBlank="1" showInputMessage="1" showErrorMessage="1" errorTitle="För lång text" error="Max 600 tecken per ruta, annars får texten inte plats på utskriften. Korta ner texten." promptTitle="5. Pengar som finns kvar" prompt="Är någon del av pengarna redan bestämd till något (öronmärkt)? Vad lämnas över till nästa styrelse?" sqref="G89" xr:uid="{71F654B2-DAC7-43D0-A02A-A23691D5C60E}">
      <formula1>600</formula1>
    </dataValidation>
    <dataValidation type="list" allowBlank="1" showInputMessage="1" showErrorMessage="1" promptTitle="Skriftlig beskrivning" prompt="Välj Ja om sida 2 med den skriftliga beskrivningen ska skrivas ut tillsammans med bokslutet. Välj Nej om ni bara vill skriva ut resultat- och balansräkningen." sqref="I10" xr:uid="{722F3201-F458-4B3D-8495-24296B5412F7}">
      <formula1>"Ja,Nej"</formula1>
    </dataValidation>
    <dataValidation type="decimal" operator="greaterThanOrEqual" allowBlank="1" showInputMessage="1" showErrorMessage="1" errorTitle="Endast belopp" error="Skriv bara ett belopp i kronor, till exempel 1500 (utan &quot;kr&quot;). Beloppet kan inte vara negativt." promptTitle="Utgående skulder" prompt="Pengar som kåren är skyldig andra 31 december (ex obetalda fakturor eller utlägg som inte betalats tillbaka). Lämna tomt om ni inte har några." sqref="I7" xr:uid="{5DBBE752-F3ED-4FE2-8EF2-DFC4261B2DD1}">
      <formula1>0</formula1>
    </dataValidation>
    <dataValidation type="decimal" operator="greaterThanOrEqual" allowBlank="1" showInputMessage="1" showErrorMessage="1" errorTitle="Endast belopp" error="Skriv bara ett belopp i kronor, till exempel 1500 (utan &quot;kr&quot;). Beloppet kan inte vara negativt." promptTitle="Utgående banksaldo" prompt="Fyll i hur mycket pengar som fanns på bankkontot 31 december. Ta siffran direkt från kontoutdraget eller internetbanken." sqref="I4" xr:uid="{63EC70ED-77E0-4153-B692-EF0D60FCC54F}">
      <formula1>0</formula1>
    </dataValidation>
    <dataValidation type="decimal" operator="greaterThanOrEqual" allowBlank="1" showInputMessage="1" showErrorMessage="1" errorTitle="Endast belopp" error="Skriv bara ett belopp i kronor, till exempel 1500 (utan &quot;kr&quot;). Beloppet kan inte vara negativt." promptTitle="Utgående handkassa" prompt="Räkna kontanterna i kassan efter årets sista dag och fyll i summan. Lämna 0 om kåren inte har någon handkassa." sqref="I5" xr:uid="{8DFFDCC7-D9D4-4719-93CF-68E1821E949B}">
      <formula1>0</formula1>
    </dataValidation>
    <dataValidation type="decimal" operator="greaterThanOrEqual" allowBlank="1" showInputMessage="1" showErrorMessage="1" errorTitle="Endast belopp" error="Skriv bara ett belopp i kronor, till exempel 1500 (utan &quot;kr&quot;). Beloppet kan inte vara negativt." promptTitle="Utgående övriga tillgångar" prompt="Värdet av saker som inte är pengar och som kåren äger 31 december (ex osåld kårmerch). Lämna tomt om ni inte har några." sqref="I6" xr:uid="{6E925F6D-AF0A-49A7-A589-7205227BA94B}">
      <formula1>0</formula1>
    </dataValidation>
  </dataValidations>
  <printOptions horizontalCentered="1"/>
  <pageMargins left="0.5" right="0.5" top="0.55555555555555558" bottom="0.55555555555555558" header="0.3" footer="0.3"/>
  <pageSetup paperSize="9" scale="68" fitToHeight="2" orientation="portrait" r:id="rId1"/>
  <rowBreaks count="1" manualBreakCount="1">
    <brk id="67" min="5"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D9078-FA50-47ED-932A-75DBB7A63397}">
  <dimension ref="A1:AC66"/>
  <sheetViews>
    <sheetView showGridLines="0" showRowColHeaders="0" zoomScale="90" zoomScaleNormal="90" workbookViewId="0"/>
  </sheetViews>
  <sheetFormatPr defaultColWidth="8.7109375" defaultRowHeight="14.25" customHeight="1"/>
  <cols>
    <col min="1" max="3" width="9.28515625" style="34" customWidth="1"/>
    <col min="4" max="4" width="8.7109375" style="34" customWidth="1"/>
    <col min="5" max="19" width="10.140625" style="34" customWidth="1"/>
    <col min="20" max="20" width="25" style="34" customWidth="1"/>
    <col min="21" max="21" width="26.42578125" style="34" bestFit="1" customWidth="1"/>
    <col min="22" max="22" width="12.28515625" style="34" bestFit="1" customWidth="1"/>
    <col min="23" max="23" width="15.5703125" style="34" bestFit="1" customWidth="1"/>
    <col min="24" max="25" width="8.7109375" style="34" customWidth="1"/>
    <col min="26" max="27" width="8.7109375" style="34"/>
    <col min="28" max="28" width="26.42578125" style="34" bestFit="1" customWidth="1"/>
    <col min="29" max="29" width="12.28515625" style="34" bestFit="1" customWidth="1"/>
    <col min="30" max="16384" width="8.7109375" style="34"/>
  </cols>
  <sheetData>
    <row r="1" spans="1:22" ht="14.25" customHeight="1">
      <c r="A1"/>
      <c r="B1"/>
      <c r="C1"/>
      <c r="D1"/>
      <c r="E1"/>
      <c r="F1"/>
    </row>
    <row r="2" spans="1:22" ht="14.25" customHeight="1">
      <c r="A2"/>
      <c r="B2"/>
      <c r="C2"/>
      <c r="D2"/>
      <c r="E2" s="162" t="s">
        <v>104</v>
      </c>
      <c r="F2" s="163"/>
      <c r="G2" s="163"/>
      <c r="H2" s="163"/>
      <c r="I2" s="163"/>
      <c r="J2" s="163"/>
      <c r="K2" s="163"/>
      <c r="L2" s="163"/>
      <c r="M2" s="163"/>
      <c r="N2" s="163"/>
      <c r="O2" s="163"/>
      <c r="P2" s="163"/>
      <c r="Q2" s="163"/>
      <c r="R2" s="163"/>
      <c r="S2" s="163"/>
      <c r="U2" s="109" t="s">
        <v>105</v>
      </c>
      <c r="V2" s="110"/>
    </row>
    <row r="3" spans="1:22" ht="14.25" customHeight="1">
      <c r="A3"/>
      <c r="B3"/>
      <c r="C3" s="9"/>
      <c r="D3" s="9"/>
      <c r="E3" s="163"/>
      <c r="F3" s="163"/>
      <c r="G3" s="163"/>
      <c r="H3" s="163"/>
      <c r="I3" s="163"/>
      <c r="J3" s="163"/>
      <c r="K3" s="163"/>
      <c r="L3" s="163"/>
      <c r="M3" s="163"/>
      <c r="N3" s="163"/>
      <c r="O3" s="163"/>
      <c r="P3" s="163"/>
      <c r="Q3" s="163"/>
      <c r="R3" s="163"/>
      <c r="S3" s="163"/>
      <c r="U3" s="111" t="s">
        <v>106</v>
      </c>
      <c r="V3" s="112">
        <f ca="1">BOKSLUT!I24+BOKSLUT!I25+BOKSLUT!I26</f>
        <v>0</v>
      </c>
    </row>
    <row r="4" spans="1:22" ht="14.25" customHeight="1">
      <c r="A4"/>
      <c r="B4"/>
      <c r="C4" s="9"/>
      <c r="D4" s="9"/>
      <c r="E4" s="163"/>
      <c r="F4" s="163"/>
      <c r="G4" s="163"/>
      <c r="H4" s="163"/>
      <c r="I4" s="163"/>
      <c r="J4" s="163"/>
      <c r="K4" s="163"/>
      <c r="L4" s="163"/>
      <c r="M4" s="163"/>
      <c r="N4" s="163"/>
      <c r="O4" s="163"/>
      <c r="P4" s="163"/>
      <c r="Q4" s="163"/>
      <c r="R4" s="163"/>
      <c r="S4" s="163"/>
      <c r="U4" s="111" t="s">
        <v>53</v>
      </c>
      <c r="V4" s="113">
        <f ca="1">BOKSLUT!I23</f>
        <v>0</v>
      </c>
    </row>
    <row r="5" spans="1:22" ht="14.25" customHeight="1">
      <c r="A5"/>
      <c r="B5"/>
      <c r="C5" s="9"/>
      <c r="D5" s="9"/>
      <c r="E5" s="163"/>
      <c r="F5" s="163"/>
      <c r="G5" s="163"/>
      <c r="H5" s="163"/>
      <c r="I5" s="163"/>
      <c r="J5" s="163"/>
      <c r="K5" s="163"/>
      <c r="L5" s="163"/>
      <c r="M5" s="163"/>
      <c r="N5" s="163"/>
      <c r="O5" s="163"/>
      <c r="P5" s="163"/>
      <c r="Q5" s="163"/>
      <c r="R5" s="163"/>
      <c r="S5" s="163"/>
      <c r="U5" s="114" t="s">
        <v>59</v>
      </c>
      <c r="V5" s="113">
        <f ca="1">BOKSLUT!I28</f>
        <v>0</v>
      </c>
    </row>
    <row r="6" spans="1:22" ht="14.25" customHeight="1">
      <c r="A6"/>
      <c r="B6"/>
      <c r="C6" s="9"/>
      <c r="D6" s="9"/>
      <c r="E6" s="163"/>
      <c r="F6" s="163"/>
      <c r="G6" s="163"/>
      <c r="H6" s="163"/>
      <c r="I6" s="163"/>
      <c r="J6" s="163"/>
      <c r="K6" s="163"/>
      <c r="L6" s="163"/>
      <c r="M6" s="163"/>
      <c r="N6" s="163"/>
      <c r="O6" s="163"/>
      <c r="P6" s="163"/>
      <c r="Q6" s="163"/>
      <c r="R6" s="163"/>
      <c r="S6" s="163"/>
      <c r="U6" s="111" t="s">
        <v>60</v>
      </c>
      <c r="V6" s="113">
        <f ca="1">BOKSLUT!I29</f>
        <v>0</v>
      </c>
    </row>
    <row r="7" spans="1:22" ht="14.25" customHeight="1">
      <c r="A7"/>
      <c r="B7"/>
      <c r="C7"/>
      <c r="D7"/>
      <c r="E7" s="115"/>
      <c r="F7" s="115"/>
      <c r="G7" s="115"/>
      <c r="H7" s="115"/>
      <c r="I7" s="115"/>
      <c r="J7" s="115"/>
      <c r="K7" s="115"/>
      <c r="L7" s="17"/>
      <c r="M7" s="17"/>
      <c r="N7" s="17"/>
      <c r="O7" s="17"/>
      <c r="P7" s="17"/>
      <c r="Q7" s="17"/>
      <c r="R7" s="17"/>
      <c r="S7" s="17"/>
      <c r="U7" s="111" t="s">
        <v>62</v>
      </c>
      <c r="V7" s="113">
        <f ca="1">BOKSLUT!I30</f>
        <v>0</v>
      </c>
    </row>
    <row r="8" spans="1:22" ht="14.25" customHeight="1">
      <c r="A8"/>
      <c r="B8"/>
      <c r="C8"/>
      <c r="D8"/>
      <c r="E8" s="27"/>
      <c r="F8" s="164" t="s">
        <v>107</v>
      </c>
      <c r="G8" s="164"/>
      <c r="H8" s="164"/>
      <c r="I8" s="164"/>
      <c r="J8" s="164"/>
      <c r="K8" s="164"/>
      <c r="L8" s="17"/>
      <c r="M8" s="164" t="s">
        <v>108</v>
      </c>
      <c r="N8" s="164"/>
      <c r="O8" s="164"/>
      <c r="P8" s="164"/>
      <c r="Q8" s="164"/>
      <c r="R8" s="164"/>
      <c r="S8" s="17"/>
      <c r="U8" s="111" t="s">
        <v>109</v>
      </c>
      <c r="V8" s="113">
        <f ca="1">BOKSLUT!I27</f>
        <v>0</v>
      </c>
    </row>
    <row r="9" spans="1:22" ht="14.25" customHeight="1">
      <c r="A9"/>
      <c r="B9"/>
      <c r="C9"/>
      <c r="D9"/>
      <c r="E9" s="27"/>
      <c r="F9" s="165" t="str">
        <f ca="1">"Intäkter: "&amp;FIXED(BOKSLUT!I34,0)&amp;" kr"</f>
        <v>Intäkter: 0 kr</v>
      </c>
      <c r="G9" s="165"/>
      <c r="H9" s="165"/>
      <c r="I9" s="165"/>
      <c r="J9" s="165"/>
      <c r="K9" s="165"/>
      <c r="L9" s="17"/>
      <c r="M9" s="165" t="str">
        <f ca="1">"Bankkonto: "&amp;FIXED(BOKSLUT!I53,0)&amp;" kr"</f>
        <v>Bankkonto: 0 kr</v>
      </c>
      <c r="N9" s="165"/>
      <c r="O9" s="165"/>
      <c r="P9" s="165"/>
      <c r="Q9" s="165"/>
      <c r="R9" s="165"/>
      <c r="S9" s="17"/>
      <c r="U9" s="111" t="s">
        <v>63</v>
      </c>
      <c r="V9" s="113">
        <f ca="1">BOKSLUT!I31</f>
        <v>0</v>
      </c>
    </row>
    <row r="10" spans="1:22" ht="14.25" customHeight="1" thickBot="1">
      <c r="A10"/>
      <c r="B10"/>
      <c r="C10"/>
      <c r="D10"/>
      <c r="E10" s="27"/>
      <c r="F10" s="166" t="str">
        <f ca="1">"Utgifter: "&amp;FIXED(BOKSLUT!I46,0)&amp;" kr"</f>
        <v>Utgifter: 0 kr</v>
      </c>
      <c r="G10" s="166"/>
      <c r="H10" s="166"/>
      <c r="I10" s="166"/>
      <c r="J10" s="166"/>
      <c r="K10" s="166"/>
      <c r="L10" s="17"/>
      <c r="M10" s="166" t="str">
        <f ca="1">"Handkassa: "&amp;FIXED(BOKSLUT!I54,0)&amp;" kr"</f>
        <v>Handkassa: 0 kr</v>
      </c>
      <c r="N10" s="166"/>
      <c r="O10" s="166"/>
      <c r="P10" s="166"/>
      <c r="Q10" s="166"/>
      <c r="R10" s="166"/>
      <c r="S10" s="17"/>
      <c r="U10" s="117" t="s">
        <v>64</v>
      </c>
      <c r="V10" s="118">
        <f ca="1">BOKSLUT!I32</f>
        <v>0</v>
      </c>
    </row>
    <row r="11" spans="1:22" ht="14.25" customHeight="1" thickBot="1">
      <c r="A11"/>
      <c r="B11"/>
      <c r="C11"/>
      <c r="D11"/>
      <c r="E11" s="27"/>
      <c r="F11" s="165" t="str">
        <f ca="1">"Resultat: "&amp;FIXED(BOKSLUT!I47,0)&amp;" kr"</f>
        <v>Resultat: 0 kr</v>
      </c>
      <c r="G11" s="165"/>
      <c r="H11" s="165"/>
      <c r="I11" s="165"/>
      <c r="J11" s="165"/>
      <c r="K11" s="165"/>
      <c r="L11" s="17"/>
      <c r="M11" s="167" t="str">
        <f ca="1">"Summa: "&amp;FIXED(BOKSLUT!I53+BOKSLUT!I54,0)&amp;" kr"</f>
        <v>Summa: 0 kr</v>
      </c>
      <c r="N11" s="167"/>
      <c r="O11" s="167"/>
      <c r="P11" s="167"/>
      <c r="Q11" s="167"/>
      <c r="R11" s="167"/>
      <c r="S11" s="17"/>
      <c r="U11" s="117" t="s">
        <v>110</v>
      </c>
      <c r="V11" s="118">
        <f>BOKSLUT!I33</f>
        <v>0</v>
      </c>
    </row>
    <row r="12" spans="1:22" ht="14.25" customHeight="1">
      <c r="A12"/>
      <c r="B12"/>
      <c r="C12"/>
      <c r="D12"/>
      <c r="E12" s="27"/>
      <c r="F12" s="116"/>
      <c r="G12" s="116"/>
      <c r="H12" s="116"/>
      <c r="I12" s="116"/>
      <c r="J12" s="116"/>
      <c r="K12" s="116"/>
      <c r="L12" s="17"/>
      <c r="M12" s="17"/>
      <c r="N12" s="17"/>
      <c r="O12" s="17"/>
      <c r="P12" s="17"/>
      <c r="Q12" s="17"/>
      <c r="R12" s="17"/>
      <c r="S12" s="17"/>
      <c r="U12" s="119" t="s">
        <v>111</v>
      </c>
      <c r="V12" s="120">
        <f ca="1">SUM(V3:V11)</f>
        <v>0</v>
      </c>
    </row>
    <row r="13" spans="1:22" ht="14.25" customHeight="1">
      <c r="A13"/>
      <c r="B13"/>
      <c r="C13"/>
      <c r="D13"/>
      <c r="E13" s="27"/>
      <c r="F13" s="27"/>
      <c r="G13" s="27"/>
      <c r="H13" s="27"/>
      <c r="I13" s="27"/>
      <c r="J13" s="27"/>
      <c r="K13" s="27"/>
      <c r="L13" s="17"/>
      <c r="M13" s="17"/>
      <c r="N13" s="17"/>
      <c r="O13" s="17"/>
      <c r="P13" s="17"/>
      <c r="Q13" s="17"/>
      <c r="R13" s="17"/>
      <c r="S13" s="17"/>
      <c r="U13" s="121" t="s">
        <v>112</v>
      </c>
      <c r="V13" s="122"/>
    </row>
    <row r="14" spans="1:22" ht="14.25" customHeight="1">
      <c r="A14"/>
      <c r="B14"/>
      <c r="C14"/>
      <c r="D14"/>
      <c r="U14" s="123" t="s">
        <v>69</v>
      </c>
      <c r="V14" s="124">
        <f ca="1">BOKSLUT!I37</f>
        <v>0</v>
      </c>
    </row>
    <row r="15" spans="1:22" ht="14.25" customHeight="1">
      <c r="A15"/>
      <c r="B15"/>
      <c r="C15"/>
      <c r="D15"/>
      <c r="U15" s="123" t="s">
        <v>59</v>
      </c>
      <c r="V15" s="125">
        <f ca="1">BOKSLUT!I38</f>
        <v>0</v>
      </c>
    </row>
    <row r="16" spans="1:22" ht="14.25" customHeight="1">
      <c r="A16"/>
      <c r="B16"/>
      <c r="C16"/>
      <c r="D16"/>
      <c r="U16" s="123" t="s">
        <v>60</v>
      </c>
      <c r="V16" s="125">
        <f ca="1">BOKSLUT!I39</f>
        <v>0</v>
      </c>
    </row>
    <row r="17" spans="1:29" ht="14.25" customHeight="1">
      <c r="A17"/>
      <c r="B17"/>
      <c r="C17"/>
      <c r="D17"/>
      <c r="U17" s="123" t="s">
        <v>70</v>
      </c>
      <c r="V17" s="125">
        <f ca="1">BOKSLUT!I40</f>
        <v>0</v>
      </c>
    </row>
    <row r="18" spans="1:29" ht="14.25" customHeight="1">
      <c r="A18"/>
      <c r="B18"/>
      <c r="C18"/>
      <c r="D18"/>
      <c r="U18" s="123" t="s">
        <v>62</v>
      </c>
      <c r="V18" s="125">
        <f ca="1">BOKSLUT!I41</f>
        <v>0</v>
      </c>
    </row>
    <row r="19" spans="1:29" ht="14.25" customHeight="1">
      <c r="A19"/>
      <c r="B19"/>
      <c r="C19"/>
      <c r="D19"/>
      <c r="U19" s="123" t="s">
        <v>71</v>
      </c>
      <c r="V19" s="125">
        <f ca="1">BOKSLUT!I42</f>
        <v>0</v>
      </c>
    </row>
    <row r="20" spans="1:29" ht="14.25" customHeight="1">
      <c r="A20"/>
      <c r="B20"/>
      <c r="C20"/>
      <c r="D20"/>
      <c r="U20" s="123" t="s">
        <v>63</v>
      </c>
      <c r="V20" s="125">
        <f ca="1">BOKSLUT!I43</f>
        <v>0</v>
      </c>
    </row>
    <row r="21" spans="1:29" ht="14.25" customHeight="1" thickBot="1">
      <c r="A21"/>
      <c r="B21"/>
      <c r="C21"/>
      <c r="D21"/>
      <c r="U21" s="126" t="s">
        <v>64</v>
      </c>
      <c r="V21" s="127">
        <f ca="1">BOKSLUT!I44</f>
        <v>0</v>
      </c>
    </row>
    <row r="22" spans="1:29" ht="14.25" customHeight="1" thickBot="1">
      <c r="A22"/>
      <c r="B22"/>
      <c r="C22"/>
      <c r="D22"/>
      <c r="U22" s="126" t="s">
        <v>72</v>
      </c>
      <c r="V22" s="127">
        <f>BOKSLUT!I45</f>
        <v>0</v>
      </c>
    </row>
    <row r="23" spans="1:29" ht="14.25" customHeight="1">
      <c r="A23"/>
      <c r="B23"/>
      <c r="C23"/>
      <c r="D23"/>
      <c r="E23"/>
      <c r="F23"/>
      <c r="U23" s="128" t="s">
        <v>111</v>
      </c>
      <c r="V23" s="129">
        <f ca="1">SUM(V14:V22)</f>
        <v>0</v>
      </c>
      <c r="W23" s="130"/>
      <c r="AB23" s="131"/>
      <c r="AC23" s="132"/>
    </row>
    <row r="24" spans="1:29" ht="14.25" customHeight="1">
      <c r="A24"/>
      <c r="B24"/>
      <c r="C24"/>
      <c r="D24"/>
      <c r="E24"/>
      <c r="F24"/>
      <c r="U24" s="133" t="s">
        <v>113</v>
      </c>
      <c r="V24" s="134" t="s">
        <v>52</v>
      </c>
      <c r="W24" s="135" t="s">
        <v>114</v>
      </c>
    </row>
    <row r="25" spans="1:29" ht="14.25" customHeight="1">
      <c r="A25"/>
      <c r="B25"/>
      <c r="C25"/>
      <c r="D25"/>
      <c r="U25" s="136" t="str" cm="1">
        <f t="array" aca="1" ref="U25" ca="1">INDEX({"Januari","Februari","Mars","April","Maj","Juni","Juli","Augusti","September","Oktober","November","December"},MONTH(W25))</f>
        <v>Januari</v>
      </c>
      <c r="V25" s="137">
        <f ca="1">SUMIFS(Tabell1[BELOPP],Tabell1[INTÄKT/UTGIFT],"*_in",Tabell1[DATUM],"&gt;="&amp;$W25,Tabell1[DATUM],"&lt;="&amp;EOMONTH($W25,0))</f>
        <v>0</v>
      </c>
      <c r="W25" s="138">
        <f ca="1">IF(ISNUMBER('Behind the scenes (RÖR EJ)'!$K$3),DATE(YEAR('Behind the scenes (RÖR EJ)'!$K$3),MONTH('Behind the scenes (RÖR EJ)'!$K$3),1),DATE(YEAR(TODAY()),1,1))</f>
        <v>46023</v>
      </c>
    </row>
    <row r="26" spans="1:29" ht="14.25" customHeight="1">
      <c r="A26"/>
      <c r="B26"/>
      <c r="C26"/>
      <c r="D26"/>
      <c r="H26" s="85"/>
      <c r="U26" s="136" t="str" cm="1">
        <f t="array" aca="1" ref="U26" ca="1">INDEX({"Januari","Februari","Mars","April","Maj","Juni","Juli","Augusti","September","Oktober","November","December"},MONTH(W26))</f>
        <v>Februari</v>
      </c>
      <c r="V26" s="137">
        <f ca="1">SUMIFS(Tabell1[BELOPP],Tabell1[INTÄKT/UTGIFT],"*_in",Tabell1[DATUM],"&gt;="&amp;$W26,Tabell1[DATUM],"&lt;="&amp;EOMONTH($W26,0))</f>
        <v>0</v>
      </c>
      <c r="W26" s="138">
        <f t="shared" ref="W26:W36" ca="1" si="0">EDATE(W25,1)</f>
        <v>46054</v>
      </c>
    </row>
    <row r="27" spans="1:29" ht="14.25" customHeight="1">
      <c r="A27"/>
      <c r="B27"/>
      <c r="C27"/>
      <c r="D27"/>
      <c r="H27" s="85"/>
      <c r="U27" s="136" t="str" cm="1">
        <f t="array" aca="1" ref="U27" ca="1">INDEX({"Januari","Februari","Mars","April","Maj","Juni","Juli","Augusti","September","Oktober","November","December"},MONTH(W27))</f>
        <v>Mars</v>
      </c>
      <c r="V27" s="137">
        <f ca="1">SUMIFS(Tabell1[BELOPP],Tabell1[INTÄKT/UTGIFT],"*_in",Tabell1[DATUM],"&gt;="&amp;$W27,Tabell1[DATUM],"&lt;="&amp;EOMONTH($W27,0))</f>
        <v>0</v>
      </c>
      <c r="W27" s="138">
        <f t="shared" ca="1" si="0"/>
        <v>46082</v>
      </c>
    </row>
    <row r="28" spans="1:29" ht="14.25" customHeight="1">
      <c r="A28"/>
      <c r="B28"/>
      <c r="C28"/>
      <c r="D28"/>
      <c r="H28" s="85"/>
      <c r="U28" s="136" t="str" cm="1">
        <f t="array" aca="1" ref="U28" ca="1">INDEX({"Januari","Februari","Mars","April","Maj","Juni","Juli","Augusti","September","Oktober","November","December"},MONTH(W28))</f>
        <v>April</v>
      </c>
      <c r="V28" s="137">
        <f ca="1">SUMIFS(Tabell1[BELOPP],Tabell1[INTÄKT/UTGIFT],"*_in",Tabell1[DATUM],"&gt;="&amp;$W28,Tabell1[DATUM],"&lt;="&amp;EOMONTH($W28,0))</f>
        <v>0</v>
      </c>
      <c r="W28" s="138">
        <f t="shared" ca="1" si="0"/>
        <v>46113</v>
      </c>
    </row>
    <row r="29" spans="1:29" ht="14.25" customHeight="1">
      <c r="A29"/>
      <c r="B29"/>
      <c r="C29"/>
      <c r="D29"/>
      <c r="H29" s="85"/>
      <c r="U29" s="136" t="str" cm="1">
        <f t="array" aca="1" ref="U29" ca="1">INDEX({"Januari","Februari","Mars","April","Maj","Juni","Juli","Augusti","September","Oktober","November","December"},MONTH(W29))</f>
        <v>Maj</v>
      </c>
      <c r="V29" s="137">
        <f ca="1">SUMIFS(Tabell1[BELOPP],Tabell1[INTÄKT/UTGIFT],"*_in",Tabell1[DATUM],"&gt;="&amp;$W29,Tabell1[DATUM],"&lt;="&amp;EOMONTH($W29,0))</f>
        <v>0</v>
      </c>
      <c r="W29" s="138">
        <f t="shared" ca="1" si="0"/>
        <v>46143</v>
      </c>
    </row>
    <row r="30" spans="1:29" ht="14.25" customHeight="1">
      <c r="A30"/>
      <c r="B30"/>
      <c r="C30"/>
      <c r="D30"/>
      <c r="H30" s="85"/>
      <c r="U30" s="136" t="str" cm="1">
        <f t="array" aca="1" ref="U30" ca="1">INDEX({"Januari","Februari","Mars","April","Maj","Juni","Juli","Augusti","September","Oktober","November","December"},MONTH(W30))</f>
        <v>Juni</v>
      </c>
      <c r="V30" s="137">
        <f ca="1">SUMIFS(Tabell1[BELOPP],Tabell1[INTÄKT/UTGIFT],"*_in",Tabell1[DATUM],"&gt;="&amp;$W30,Tabell1[DATUM],"&lt;="&amp;EOMONTH($W30,0))</f>
        <v>0</v>
      </c>
      <c r="W30" s="138">
        <f t="shared" ca="1" si="0"/>
        <v>46174</v>
      </c>
    </row>
    <row r="31" spans="1:29" ht="14.25" customHeight="1">
      <c r="A31"/>
      <c r="B31"/>
      <c r="C31"/>
      <c r="D31"/>
      <c r="H31" s="85"/>
      <c r="U31" s="136" t="str" cm="1">
        <f t="array" aca="1" ref="U31" ca="1">INDEX({"Januari","Februari","Mars","April","Maj","Juni","Juli","Augusti","September","Oktober","November","December"},MONTH(W31))</f>
        <v>Juli</v>
      </c>
      <c r="V31" s="137">
        <f ca="1">SUMIFS(Tabell1[BELOPP],Tabell1[INTÄKT/UTGIFT],"*_in",Tabell1[DATUM],"&gt;="&amp;$W31,Tabell1[DATUM],"&lt;="&amp;EOMONTH($W31,0))</f>
        <v>0</v>
      </c>
      <c r="W31" s="138">
        <f t="shared" ca="1" si="0"/>
        <v>46204</v>
      </c>
    </row>
    <row r="32" spans="1:29" ht="14.25" customHeight="1">
      <c r="A32"/>
      <c r="B32"/>
      <c r="C32"/>
      <c r="D32"/>
      <c r="H32" s="85"/>
      <c r="U32" s="136" t="str" cm="1">
        <f t="array" aca="1" ref="U32" ca="1">INDEX({"Januari","Februari","Mars","April","Maj","Juni","Juli","Augusti","September","Oktober","November","December"},MONTH(W32))</f>
        <v>Augusti</v>
      </c>
      <c r="V32" s="137">
        <f ca="1">SUMIFS(Tabell1[BELOPP],Tabell1[INTÄKT/UTGIFT],"*_in",Tabell1[DATUM],"&gt;="&amp;$W32,Tabell1[DATUM],"&lt;="&amp;EOMONTH($W32,0))</f>
        <v>0</v>
      </c>
      <c r="W32" s="138">
        <f t="shared" ca="1" si="0"/>
        <v>46235</v>
      </c>
    </row>
    <row r="33" spans="1:23" ht="14.25" customHeight="1">
      <c r="A33"/>
      <c r="B33"/>
      <c r="C33"/>
      <c r="D33"/>
      <c r="H33" s="85"/>
      <c r="U33" s="136" t="str" cm="1">
        <f t="array" aca="1" ref="U33" ca="1">INDEX({"Januari","Februari","Mars","April","Maj","Juni","Juli","Augusti","September","Oktober","November","December"},MONTH(W33))</f>
        <v>September</v>
      </c>
      <c r="V33" s="137">
        <f ca="1">SUMIFS(Tabell1[BELOPP],Tabell1[INTÄKT/UTGIFT],"*_in",Tabell1[DATUM],"&gt;="&amp;$W33,Tabell1[DATUM],"&lt;="&amp;EOMONTH($W33,0))</f>
        <v>0</v>
      </c>
      <c r="W33" s="138">
        <f t="shared" ca="1" si="0"/>
        <v>46266</v>
      </c>
    </row>
    <row r="34" spans="1:23" ht="14.25" customHeight="1">
      <c r="A34"/>
      <c r="B34"/>
      <c r="C34"/>
      <c r="D34"/>
      <c r="H34" s="85"/>
      <c r="U34" s="136" t="str" cm="1">
        <f t="array" aca="1" ref="U34" ca="1">INDEX({"Januari","Februari","Mars","April","Maj","Juni","Juli","Augusti","September","Oktober","November","December"},MONTH(W34))</f>
        <v>Oktober</v>
      </c>
      <c r="V34" s="137">
        <f ca="1">SUMIFS(Tabell1[BELOPP],Tabell1[INTÄKT/UTGIFT],"*_in",Tabell1[DATUM],"&gt;="&amp;$W34,Tabell1[DATUM],"&lt;="&amp;EOMONTH($W34,0))</f>
        <v>0</v>
      </c>
      <c r="W34" s="138">
        <f t="shared" ca="1" si="0"/>
        <v>46296</v>
      </c>
    </row>
    <row r="35" spans="1:23" ht="14.25" customHeight="1">
      <c r="A35"/>
      <c r="B35"/>
      <c r="C35"/>
      <c r="D35"/>
      <c r="H35" s="85"/>
      <c r="U35" s="136" t="str" cm="1">
        <f t="array" aca="1" ref="U35" ca="1">INDEX({"Januari","Februari","Mars","April","Maj","Juni","Juli","Augusti","September","Oktober","November","December"},MONTH(W35))</f>
        <v>November</v>
      </c>
      <c r="V35" s="137">
        <f ca="1">SUMIFS(Tabell1[BELOPP],Tabell1[INTÄKT/UTGIFT],"*_in",Tabell1[DATUM],"&gt;="&amp;$W35,Tabell1[DATUM],"&lt;="&amp;EOMONTH($W35,0))</f>
        <v>0</v>
      </c>
      <c r="W35" s="138">
        <f t="shared" ca="1" si="0"/>
        <v>46327</v>
      </c>
    </row>
    <row r="36" spans="1:23" ht="14.25" customHeight="1">
      <c r="A36"/>
      <c r="B36"/>
      <c r="C36"/>
      <c r="D36"/>
      <c r="H36" s="85"/>
      <c r="U36" s="139" t="str" cm="1">
        <f t="array" aca="1" ref="U36" ca="1">INDEX({"Januari","Februari","Mars","April","Maj","Juni","Juli","Augusti","September","Oktober","November","December"},MONTH(W36))</f>
        <v>December</v>
      </c>
      <c r="V36" s="140">
        <f ca="1">SUMIFS(Tabell1[BELOPP],Tabell1[INTÄKT/UTGIFT],"*_in",Tabell1[DATUM],"&gt;="&amp;$W36,Tabell1[DATUM],"&lt;="&amp;EOMONTH($W36,0))</f>
        <v>0</v>
      </c>
      <c r="W36" s="138">
        <f t="shared" ca="1" si="0"/>
        <v>46357</v>
      </c>
    </row>
    <row r="37" spans="1:23" ht="14.25" customHeight="1">
      <c r="A37"/>
      <c r="B37"/>
      <c r="C37"/>
      <c r="D37"/>
      <c r="H37" s="85"/>
      <c r="W37" s="130"/>
    </row>
    <row r="38" spans="1:23" ht="14.25" customHeight="1">
      <c r="A38"/>
      <c r="B38"/>
      <c r="C38"/>
      <c r="D38"/>
      <c r="E38"/>
      <c r="F38"/>
      <c r="U38" s="133" t="s">
        <v>113</v>
      </c>
      <c r="V38" s="134" t="s">
        <v>115</v>
      </c>
    </row>
    <row r="39" spans="1:23" ht="14.25" customHeight="1">
      <c r="A39"/>
      <c r="B39"/>
      <c r="C39"/>
      <c r="D39"/>
      <c r="U39" s="136" t="str">
        <f t="shared" ref="U39:U50" ca="1" si="1">U25</f>
        <v>Januari</v>
      </c>
      <c r="V39" s="137">
        <f ca="1">SUMIFS(Tabell1[BELOPP],Tabell1[INTÄKT/UTGIFT],"*_ut",Tabell1[DATUM],"&gt;="&amp;$W25,Tabell1[DATUM],"&lt;="&amp;EOMONTH($W25,0))</f>
        <v>0</v>
      </c>
    </row>
    <row r="40" spans="1:23" ht="14.25" customHeight="1">
      <c r="A40"/>
      <c r="B40"/>
      <c r="C40"/>
      <c r="D40"/>
      <c r="U40" s="136" t="str">
        <f t="shared" ca="1" si="1"/>
        <v>Februari</v>
      </c>
      <c r="V40" s="137">
        <f ca="1">SUMIFS(Tabell1[BELOPP],Tabell1[INTÄKT/UTGIFT],"*_ut",Tabell1[DATUM],"&gt;="&amp;$W26,Tabell1[DATUM],"&lt;="&amp;EOMONTH($W26,0))</f>
        <v>0</v>
      </c>
    </row>
    <row r="41" spans="1:23" ht="14.25" customHeight="1">
      <c r="A41"/>
      <c r="B41"/>
      <c r="C41"/>
      <c r="D41"/>
      <c r="U41" s="136" t="str">
        <f t="shared" ca="1" si="1"/>
        <v>Mars</v>
      </c>
      <c r="V41" s="137">
        <f ca="1">SUMIFS(Tabell1[BELOPP],Tabell1[INTÄKT/UTGIFT],"*_ut",Tabell1[DATUM],"&gt;="&amp;$W27,Tabell1[DATUM],"&lt;="&amp;EOMONTH($W27,0))</f>
        <v>0</v>
      </c>
    </row>
    <row r="42" spans="1:23" ht="14.25" customHeight="1">
      <c r="A42"/>
      <c r="B42"/>
      <c r="C42"/>
      <c r="D42"/>
      <c r="U42" s="136" t="str">
        <f t="shared" ca="1" si="1"/>
        <v>April</v>
      </c>
      <c r="V42" s="137">
        <f ca="1">SUMIFS(Tabell1[BELOPP],Tabell1[INTÄKT/UTGIFT],"*_ut",Tabell1[DATUM],"&gt;="&amp;$W28,Tabell1[DATUM],"&lt;="&amp;EOMONTH($W28,0))</f>
        <v>0</v>
      </c>
    </row>
    <row r="43" spans="1:23" ht="14.25" customHeight="1">
      <c r="A43"/>
      <c r="B43"/>
      <c r="C43"/>
      <c r="D43"/>
      <c r="U43" s="136" t="str">
        <f t="shared" ca="1" si="1"/>
        <v>Maj</v>
      </c>
      <c r="V43" s="137">
        <f ca="1">SUMIFS(Tabell1[BELOPP],Tabell1[INTÄKT/UTGIFT],"*_ut",Tabell1[DATUM],"&gt;="&amp;$W29,Tabell1[DATUM],"&lt;="&amp;EOMONTH($W29,0))</f>
        <v>0</v>
      </c>
    </row>
    <row r="44" spans="1:23" ht="14.25" customHeight="1">
      <c r="A44"/>
      <c r="B44"/>
      <c r="C44"/>
      <c r="D44"/>
      <c r="U44" s="136" t="str">
        <f t="shared" ca="1" si="1"/>
        <v>Juni</v>
      </c>
      <c r="V44" s="137">
        <f ca="1">SUMIFS(Tabell1[BELOPP],Tabell1[INTÄKT/UTGIFT],"*_ut",Tabell1[DATUM],"&gt;="&amp;$W30,Tabell1[DATUM],"&lt;="&amp;EOMONTH($W30,0))</f>
        <v>0</v>
      </c>
    </row>
    <row r="45" spans="1:23" ht="14.25" customHeight="1">
      <c r="A45"/>
      <c r="B45"/>
      <c r="C45"/>
      <c r="D45"/>
      <c r="U45" s="136" t="str">
        <f t="shared" ca="1" si="1"/>
        <v>Juli</v>
      </c>
      <c r="V45" s="137">
        <f ca="1">SUMIFS(Tabell1[BELOPP],Tabell1[INTÄKT/UTGIFT],"*_ut",Tabell1[DATUM],"&gt;="&amp;$W31,Tabell1[DATUM],"&lt;="&amp;EOMONTH($W31,0))</f>
        <v>0</v>
      </c>
    </row>
    <row r="46" spans="1:23" ht="14.25" customHeight="1">
      <c r="A46"/>
      <c r="B46"/>
      <c r="C46"/>
      <c r="D46"/>
      <c r="U46" s="136" t="str">
        <f t="shared" ca="1" si="1"/>
        <v>Augusti</v>
      </c>
      <c r="V46" s="137">
        <f ca="1">SUMIFS(Tabell1[BELOPP],Tabell1[INTÄKT/UTGIFT],"*_ut",Tabell1[DATUM],"&gt;="&amp;$W32,Tabell1[DATUM],"&lt;="&amp;EOMONTH($W32,0))</f>
        <v>0</v>
      </c>
    </row>
    <row r="47" spans="1:23" ht="14.25" customHeight="1">
      <c r="A47"/>
      <c r="B47"/>
      <c r="C47"/>
      <c r="D47"/>
      <c r="U47" s="136" t="str">
        <f t="shared" ca="1" si="1"/>
        <v>September</v>
      </c>
      <c r="V47" s="137">
        <f ca="1">SUMIFS(Tabell1[BELOPP],Tabell1[INTÄKT/UTGIFT],"*_ut",Tabell1[DATUM],"&gt;="&amp;$W33,Tabell1[DATUM],"&lt;="&amp;EOMONTH($W33,0))</f>
        <v>0</v>
      </c>
    </row>
    <row r="48" spans="1:23" ht="14.25" customHeight="1">
      <c r="A48"/>
      <c r="B48"/>
      <c r="C48"/>
      <c r="D48"/>
      <c r="U48" s="136" t="str">
        <f t="shared" ca="1" si="1"/>
        <v>Oktober</v>
      </c>
      <c r="V48" s="137">
        <f ca="1">SUMIFS(Tabell1[BELOPP],Tabell1[INTÄKT/UTGIFT],"*_ut",Tabell1[DATUM],"&gt;="&amp;$W34,Tabell1[DATUM],"&lt;="&amp;EOMONTH($W34,0))</f>
        <v>0</v>
      </c>
    </row>
    <row r="49" spans="1:22" ht="14.25" customHeight="1">
      <c r="A49"/>
      <c r="B49"/>
      <c r="C49"/>
      <c r="D49"/>
      <c r="U49" s="136" t="str">
        <f t="shared" ca="1" si="1"/>
        <v>November</v>
      </c>
      <c r="V49" s="137">
        <f ca="1">SUMIFS(Tabell1[BELOPP],Tabell1[INTÄKT/UTGIFT],"*_ut",Tabell1[DATUM],"&gt;="&amp;$W35,Tabell1[DATUM],"&lt;="&amp;EOMONTH($W35,0))</f>
        <v>0</v>
      </c>
    </row>
    <row r="50" spans="1:22" ht="14.25" customHeight="1">
      <c r="A50"/>
      <c r="B50"/>
      <c r="C50"/>
      <c r="D50"/>
      <c r="U50" s="139" t="str">
        <f t="shared" ca="1" si="1"/>
        <v>December</v>
      </c>
      <c r="V50" s="140">
        <f ca="1">SUMIFS(Tabell1[BELOPP],Tabell1[INTÄKT/UTGIFT],"*_ut",Tabell1[DATUM],"&gt;="&amp;$W36,Tabell1[DATUM],"&lt;="&amp;EOMONTH($W36,0))</f>
        <v>0</v>
      </c>
    </row>
    <row r="51" spans="1:22" ht="14.25" customHeight="1">
      <c r="A51"/>
      <c r="B51"/>
      <c r="C51"/>
      <c r="D51"/>
    </row>
    <row r="52" spans="1:22" ht="14.25" customHeight="1">
      <c r="A52"/>
      <c r="B52"/>
      <c r="C52"/>
      <c r="D52"/>
      <c r="E52"/>
      <c r="F52"/>
    </row>
    <row r="53" spans="1:22" ht="14.25" customHeight="1">
      <c r="A53"/>
      <c r="B53"/>
      <c r="C53"/>
      <c r="D53"/>
      <c r="E53"/>
      <c r="F53"/>
    </row>
    <row r="54" spans="1:22" ht="14.25" customHeight="1">
      <c r="A54"/>
      <c r="B54"/>
      <c r="C54"/>
      <c r="D54"/>
      <c r="E54"/>
      <c r="F54"/>
    </row>
    <row r="55" spans="1:22" ht="14.25" customHeight="1">
      <c r="A55"/>
      <c r="B55"/>
      <c r="C55"/>
      <c r="D55"/>
      <c r="E55"/>
      <c r="F55"/>
    </row>
    <row r="56" spans="1:22" ht="14.25" customHeight="1">
      <c r="A56"/>
      <c r="B56"/>
      <c r="C56"/>
      <c r="D56"/>
      <c r="E56"/>
      <c r="F56"/>
    </row>
    <row r="57" spans="1:22" ht="14.25" customHeight="1">
      <c r="A57"/>
      <c r="B57"/>
      <c r="C57"/>
      <c r="D57"/>
      <c r="E57"/>
      <c r="F57"/>
    </row>
    <row r="58" spans="1:22" ht="14.25" customHeight="1">
      <c r="A58"/>
      <c r="B58"/>
      <c r="C58"/>
      <c r="D58"/>
      <c r="E58"/>
      <c r="F58"/>
    </row>
    <row r="59" spans="1:22" ht="14.25" customHeight="1">
      <c r="A59"/>
      <c r="B59"/>
      <c r="C59"/>
      <c r="D59"/>
      <c r="E59"/>
      <c r="F59"/>
    </row>
    <row r="60" spans="1:22" ht="14.25" customHeight="1">
      <c r="A60"/>
      <c r="B60"/>
      <c r="C60"/>
      <c r="D60"/>
      <c r="E60"/>
      <c r="F60"/>
    </row>
    <row r="61" spans="1:22" ht="14.25" customHeight="1">
      <c r="A61"/>
      <c r="B61"/>
      <c r="C61"/>
      <c r="D61"/>
      <c r="E61"/>
      <c r="F61"/>
    </row>
    <row r="62" spans="1:22" ht="14.25" customHeight="1">
      <c r="A62"/>
      <c r="B62"/>
      <c r="C62"/>
      <c r="D62"/>
      <c r="E62"/>
      <c r="F62"/>
    </row>
    <row r="63" spans="1:22" ht="14.25" customHeight="1">
      <c r="A63"/>
      <c r="B63"/>
      <c r="C63"/>
      <c r="D63"/>
      <c r="E63"/>
      <c r="F63"/>
    </row>
    <row r="64" spans="1:22" ht="14.25" customHeight="1">
      <c r="A64"/>
      <c r="B64"/>
      <c r="C64"/>
      <c r="D64"/>
      <c r="E64"/>
      <c r="F64"/>
    </row>
    <row r="65" spans="1:6" ht="14.25" customHeight="1">
      <c r="A65"/>
      <c r="B65"/>
      <c r="C65"/>
      <c r="D65"/>
      <c r="E65"/>
      <c r="F65"/>
    </row>
    <row r="66" spans="1:6" ht="14.25" customHeight="1">
      <c r="A66"/>
      <c r="B66"/>
      <c r="C66"/>
      <c r="D66"/>
      <c r="E66"/>
      <c r="F66"/>
    </row>
  </sheetData>
  <sheetProtection algorithmName="SHA-512" hashValue="2M5kWs+t1dkYVnJEmH8O6p7cwhamTb9OMIypvgVnZhyAFySztob6kFK3QL66dcxNkFJX7gTKXL/WxjoI8g7vdg==" saltValue="3zBy/dxurxPGxMfcFnaVSg==" spinCount="100000" sheet="1" objects="1" scenarios="1" formatColumns="0" formatRows="0" insertHyperlinks="0" autoFilter="0"/>
  <mergeCells count="9">
    <mergeCell ref="E2:S6"/>
    <mergeCell ref="F8:K8"/>
    <mergeCell ref="F9:K9"/>
    <mergeCell ref="F10:K10"/>
    <mergeCell ref="F11:K11"/>
    <mergeCell ref="M8:R8"/>
    <mergeCell ref="M9:R9"/>
    <mergeCell ref="M10:R10"/>
    <mergeCell ref="M11:R11"/>
  </mergeCells>
  <phoneticPr fontId="14"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9CD70-E870-47E9-B895-240CBCD9E936}">
  <dimension ref="B2:K34"/>
  <sheetViews>
    <sheetView workbookViewId="0">
      <selection activeCell="C39" sqref="C39"/>
    </sheetView>
  </sheetViews>
  <sheetFormatPr defaultColWidth="8.7109375" defaultRowHeight="14.45"/>
  <cols>
    <col min="1" max="1" width="8.7109375" style="34"/>
    <col min="2" max="2" width="20.42578125" style="34" bestFit="1" customWidth="1"/>
    <col min="3" max="3" width="80.7109375" style="34" bestFit="1" customWidth="1"/>
    <col min="4" max="4" width="79.5703125" style="34" bestFit="1" customWidth="1"/>
    <col min="5" max="5" width="80.7109375" style="34" bestFit="1" customWidth="1"/>
    <col min="6" max="6" width="95.7109375" style="34" bestFit="1" customWidth="1"/>
    <col min="7" max="7" width="58.7109375" style="34" bestFit="1" customWidth="1"/>
    <col min="8" max="8" width="54.7109375" style="34" bestFit="1" customWidth="1"/>
    <col min="9" max="16384" width="8.7109375" style="34"/>
  </cols>
  <sheetData>
    <row r="2" spans="2:11">
      <c r="B2" s="40"/>
      <c r="C2" s="40" t="s">
        <v>116</v>
      </c>
      <c r="D2" s="40" t="s">
        <v>117</v>
      </c>
      <c r="E2" s="40" t="s">
        <v>118</v>
      </c>
      <c r="F2" s="40" t="s">
        <v>119</v>
      </c>
      <c r="G2" s="40" t="s">
        <v>120</v>
      </c>
      <c r="H2" s="40" t="s">
        <v>121</v>
      </c>
      <c r="J2" s="40" t="s">
        <v>122</v>
      </c>
    </row>
    <row r="3" spans="2:11">
      <c r="B3" s="34" t="s">
        <v>116</v>
      </c>
      <c r="C3" s="34" t="s">
        <v>53</v>
      </c>
      <c r="D3" s="34" t="s">
        <v>69</v>
      </c>
      <c r="E3" s="34" t="s">
        <v>53</v>
      </c>
      <c r="F3" s="34" t="s">
        <v>69</v>
      </c>
      <c r="G3" s="34" t="s">
        <v>123</v>
      </c>
      <c r="H3" s="34" t="s">
        <v>124</v>
      </c>
      <c r="J3" s="141" t="s">
        <v>125</v>
      </c>
      <c r="K3" s="142" t="str">
        <f>IF(GRUNDUPPGIFTER!F14="","",IF(ISNUMBER(GRUNDUPPGIFTER!F14),IF(GRUNDUPPGIFTER!F14&lt;3000,DATE(GRUNDUPPGIFTER!F14,1,1),GRUNDUPPGIFTER!F14),IFERROR(DATEVALUE(LEFT(TRIM(GRUNDUPPGIFTER!F14),10)),IFERROR(DATE(VALUE(LEFT(TRIM(GRUNDUPPGIFTER!F14),4)),1,1),""))))</f>
        <v/>
      </c>
    </row>
    <row r="4" spans="2:11">
      <c r="B4" s="34" t="s">
        <v>117</v>
      </c>
      <c r="C4" s="34" t="s">
        <v>54</v>
      </c>
      <c r="D4" s="34" t="s">
        <v>59</v>
      </c>
      <c r="E4" s="34" t="s">
        <v>54</v>
      </c>
      <c r="F4" s="34" t="s">
        <v>59</v>
      </c>
      <c r="J4" s="141" t="s">
        <v>126</v>
      </c>
      <c r="K4" s="142" t="str">
        <f>IF(K3="","",IFERROR(DATEVALUE(RIGHT(TRIM(GRUNDUPPGIFTER!F14),10)),EDATE(K3,12)-1))</f>
        <v/>
      </c>
    </row>
    <row r="5" spans="2:11">
      <c r="B5" s="34" t="s">
        <v>118</v>
      </c>
      <c r="C5" s="34" t="s">
        <v>55</v>
      </c>
      <c r="D5" s="34" t="s">
        <v>60</v>
      </c>
      <c r="E5" s="34" t="s">
        <v>55</v>
      </c>
      <c r="F5" s="34" t="s">
        <v>60</v>
      </c>
      <c r="J5" s="141" t="s">
        <v>127</v>
      </c>
      <c r="K5" s="141" t="str">
        <f>IF(K3="",IF(GRUNDUPPGIFTER!F14="","",GRUNDUPPGIFTER!F14&amp;""),YEAR(K3)&amp;"-"&amp;RIGHT("0"&amp;MONTH(K3),2)&amp;"-"&amp;RIGHT("0"&amp;DAY(K3),2)&amp;" – "&amp;YEAR(K4)&amp;"-"&amp;RIGHT("0"&amp;MONTH(K4),2)&amp;"-"&amp;RIGHT("0"&amp;DAY(K4),2))</f>
        <v/>
      </c>
    </row>
    <row r="6" spans="2:11">
      <c r="B6" s="34" t="s">
        <v>119</v>
      </c>
      <c r="C6" s="34" t="s">
        <v>56</v>
      </c>
      <c r="D6" s="34" t="s">
        <v>70</v>
      </c>
      <c r="E6" s="34" t="s">
        <v>56</v>
      </c>
      <c r="F6" s="34" t="s">
        <v>70</v>
      </c>
      <c r="J6" s="141" t="s">
        <v>128</v>
      </c>
      <c r="K6" s="141" t="str">
        <f>IF(K4="","",YEAR(K4)&amp;"-"&amp;RIGHT("0"&amp;MONTH(K4),2)&amp;"-"&amp;RIGHT("0"&amp;DAY(K4),2))</f>
        <v/>
      </c>
    </row>
    <row r="7" spans="2:11">
      <c r="B7" s="34" t="s">
        <v>120</v>
      </c>
      <c r="C7" s="34" t="s">
        <v>109</v>
      </c>
      <c r="D7" s="34" t="s">
        <v>62</v>
      </c>
      <c r="E7" s="34" t="s">
        <v>109</v>
      </c>
      <c r="F7" s="34" t="s">
        <v>62</v>
      </c>
    </row>
    <row r="8" spans="2:11">
      <c r="B8" s="34" t="s">
        <v>121</v>
      </c>
      <c r="C8" s="34" t="s">
        <v>59</v>
      </c>
      <c r="D8" s="34" t="s">
        <v>71</v>
      </c>
      <c r="E8" s="34" t="s">
        <v>59</v>
      </c>
      <c r="F8" s="34" t="s">
        <v>129</v>
      </c>
    </row>
    <row r="9" spans="2:11">
      <c r="C9" s="34" t="s">
        <v>60</v>
      </c>
      <c r="D9" s="34" t="s">
        <v>63</v>
      </c>
      <c r="E9" s="34" t="s">
        <v>60</v>
      </c>
      <c r="F9" s="34" t="s">
        <v>71</v>
      </c>
    </row>
    <row r="10" spans="2:11">
      <c r="C10" s="34" t="s">
        <v>62</v>
      </c>
      <c r="D10" s="34" t="s">
        <v>64</v>
      </c>
      <c r="E10" s="34" t="s">
        <v>62</v>
      </c>
      <c r="F10" s="34" t="s">
        <v>63</v>
      </c>
    </row>
    <row r="11" spans="2:11">
      <c r="C11" s="34" t="s">
        <v>63</v>
      </c>
      <c r="E11" s="34" t="s">
        <v>129</v>
      </c>
      <c r="F11" s="34" t="s">
        <v>64</v>
      </c>
    </row>
    <row r="12" spans="2:11">
      <c r="C12" s="34" t="s">
        <v>64</v>
      </c>
      <c r="E12" s="34" t="s">
        <v>63</v>
      </c>
    </row>
    <row r="13" spans="2:11">
      <c r="E13" s="34" t="s">
        <v>64</v>
      </c>
    </row>
    <row r="14" spans="2:11">
      <c r="C14" s="40" t="s">
        <v>3</v>
      </c>
      <c r="D14" s="40" t="s">
        <v>130</v>
      </c>
      <c r="E14" s="40" t="s">
        <v>131</v>
      </c>
      <c r="F14" s="40" t="s">
        <v>132</v>
      </c>
      <c r="G14" s="40" t="s">
        <v>133</v>
      </c>
      <c r="H14" s="40" t="s">
        <v>134</v>
      </c>
    </row>
    <row r="15" spans="2:11">
      <c r="B15" s="34" t="s">
        <v>3</v>
      </c>
      <c r="C15" s="41" t="s">
        <v>135</v>
      </c>
      <c r="D15" s="41" t="s">
        <v>136</v>
      </c>
      <c r="E15" s="41" t="s">
        <v>135</v>
      </c>
      <c r="F15" s="41" t="s">
        <v>137</v>
      </c>
      <c r="G15" s="143" t="s">
        <v>138</v>
      </c>
      <c r="H15" s="143" t="s">
        <v>139</v>
      </c>
    </row>
    <row r="16" spans="2:11">
      <c r="B16" s="34" t="s">
        <v>130</v>
      </c>
      <c r="C16" s="41" t="s">
        <v>140</v>
      </c>
      <c r="D16" s="41" t="s">
        <v>141</v>
      </c>
      <c r="E16" s="41" t="s">
        <v>142</v>
      </c>
      <c r="F16" s="41" t="s">
        <v>143</v>
      </c>
    </row>
    <row r="17" spans="2:6">
      <c r="B17" s="34" t="s">
        <v>131</v>
      </c>
      <c r="C17" s="41" t="s">
        <v>144</v>
      </c>
      <c r="D17" s="41" t="s">
        <v>145</v>
      </c>
      <c r="E17" s="41" t="s">
        <v>146</v>
      </c>
      <c r="F17" s="41" t="s">
        <v>147</v>
      </c>
    </row>
    <row r="18" spans="2:6">
      <c r="B18" s="34" t="s">
        <v>132</v>
      </c>
      <c r="C18" s="41" t="s">
        <v>148</v>
      </c>
      <c r="D18" s="41" t="s">
        <v>149</v>
      </c>
      <c r="E18" s="41" t="s">
        <v>150</v>
      </c>
      <c r="F18" s="41" t="s">
        <v>151</v>
      </c>
    </row>
    <row r="19" spans="2:6">
      <c r="B19" s="34" t="s">
        <v>133</v>
      </c>
      <c r="C19" s="41" t="s">
        <v>152</v>
      </c>
      <c r="D19" s="41" t="s">
        <v>153</v>
      </c>
      <c r="E19" s="41" t="s">
        <v>152</v>
      </c>
      <c r="F19" s="41" t="s">
        <v>154</v>
      </c>
    </row>
    <row r="20" spans="2:6">
      <c r="B20" s="34" t="s">
        <v>134</v>
      </c>
      <c r="C20" s="41" t="s">
        <v>155</v>
      </c>
      <c r="D20" s="41" t="s">
        <v>156</v>
      </c>
      <c r="E20" s="41" t="s">
        <v>155</v>
      </c>
      <c r="F20" s="41" t="s">
        <v>157</v>
      </c>
    </row>
    <row r="21" spans="2:6">
      <c r="C21" s="41" t="s">
        <v>158</v>
      </c>
      <c r="D21" s="41" t="s">
        <v>159</v>
      </c>
      <c r="E21" s="41" t="s">
        <v>158</v>
      </c>
      <c r="F21" s="41" t="s">
        <v>160</v>
      </c>
    </row>
    <row r="22" spans="2:6">
      <c r="C22" s="41" t="s">
        <v>161</v>
      </c>
      <c r="D22" s="41" t="s">
        <v>162</v>
      </c>
      <c r="E22" s="41" t="s">
        <v>161</v>
      </c>
      <c r="F22" s="41" t="s">
        <v>163</v>
      </c>
    </row>
    <row r="23" spans="2:6">
      <c r="C23" s="41" t="s">
        <v>164</v>
      </c>
      <c r="E23" s="41" t="s">
        <v>165</v>
      </c>
      <c r="F23" s="41" t="s">
        <v>166</v>
      </c>
    </row>
    <row r="24" spans="2:6">
      <c r="C24" s="41" t="s">
        <v>167</v>
      </c>
      <c r="E24" s="41" t="s">
        <v>164</v>
      </c>
    </row>
    <row r="25" spans="2:6">
      <c r="E25" s="41" t="s">
        <v>167</v>
      </c>
    </row>
    <row r="33" spans="2:3">
      <c r="B33" s="34" t="s">
        <v>168</v>
      </c>
    </row>
    <row r="34" spans="2:3">
      <c r="C34" s="41"/>
    </row>
  </sheetData>
  <sheetProtection algorithmName="SHA-512" hashValue="lj4UbmzfPGpWA9UjzbRqJMeCf44dpworIB+uDyUoCrhkjGlpJ5lf1uZIKYtY02LGPvthEwzMPFMb+s3HgEx98g==" saltValue="xz73yA+yhLHliDXjAsNyrw==" spinCount="100000" sheet="1" objects="1" scenarios="1" formatColumns="0" formatRows="0" insertHyperlinks="0" autoFilter="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01c306-36b9-43df-9172-db94745b126c">
      <Terms xmlns="http://schemas.microsoft.com/office/infopath/2007/PartnerControls"/>
    </lcf76f155ced4ddcb4097134ff3c332f>
    <TaxCatchAll xmlns="09ffb705-5c96-4064-b5f3-53d307f115db" xsi:nil="true"/>
    <Dokumentstatus xmlns="8401c306-36b9-43df-9172-db94745b126c" xsi:nil="true"/>
    <Ansvarig xmlns="8401c306-36b9-43df-9172-db94745b126c">
      <UserInfo>
        <DisplayName/>
        <AccountId xsi:nil="true"/>
        <AccountType/>
      </UserInfo>
    </Ansvarig>
    <Kommentar xmlns="8401c306-36b9-43df-9172-db94745b12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D8C1D38B98FEF4C9E735BC6E7825EA7" ma:contentTypeVersion="16" ma:contentTypeDescription="Skapa ett nytt dokument." ma:contentTypeScope="" ma:versionID="c450d0fb42ffe6046160e025ffc5b5cf">
  <xsd:schema xmlns:xsd="http://www.w3.org/2001/XMLSchema" xmlns:xs="http://www.w3.org/2001/XMLSchema" xmlns:p="http://schemas.microsoft.com/office/2006/metadata/properties" xmlns:ns2="8401c306-36b9-43df-9172-db94745b126c" xmlns:ns3="09ffb705-5c96-4064-b5f3-53d307f115db" targetNamespace="http://schemas.microsoft.com/office/2006/metadata/properties" ma:root="true" ma:fieldsID="70f6388e27eb55bb826c567542213853" ns2:_="" ns3:_="">
    <xsd:import namespace="8401c306-36b9-43df-9172-db94745b126c"/>
    <xsd:import namespace="09ffb705-5c96-4064-b5f3-53d307f115db"/>
    <xsd:element name="properties">
      <xsd:complexType>
        <xsd:sequence>
          <xsd:element name="documentManagement">
            <xsd:complexType>
              <xsd:all>
                <xsd:element ref="ns2:Dokumentstatus" minOccurs="0"/>
                <xsd:element ref="ns2:Kommentar" minOccurs="0"/>
                <xsd:element ref="ns2:Ansvarig"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BillingMetadata"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1c306-36b9-43df-9172-db94745b126c" elementFormDefault="qualified">
    <xsd:import namespace="http://schemas.microsoft.com/office/2006/documentManagement/types"/>
    <xsd:import namespace="http://schemas.microsoft.com/office/infopath/2007/PartnerControls"/>
    <xsd:element name="Dokumentstatus" ma:index="8" nillable="true" ma:displayName="Dokumentstatus" ma:format="Dropdown" ma:internalName="Dokumentstatus">
      <xsd:simpleType>
        <xsd:restriction base="dms:Choice">
          <xsd:enumeration value="Aktuellt"/>
          <xsd:enumeration value="Väntar på godkännande"/>
          <xsd:enumeration value="Utkast"/>
          <xsd:enumeration value="Arkiverad"/>
        </xsd:restriction>
      </xsd:simpleType>
    </xsd:element>
    <xsd:element name="Kommentar" ma:index="9" nillable="true" ma:displayName="Kommentar" ma:format="Dropdown" ma:internalName="Kommentar">
      <xsd:simpleType>
        <xsd:restriction base="dms:Text">
          <xsd:maxLength value="255"/>
        </xsd:restriction>
      </xsd:simpleType>
    </xsd:element>
    <xsd:element name="Ansvarig" ma:index="10" nillable="true" ma:displayName="Ansvarig" ma:format="Dropdown" ma:list="UserInfo" ma:SharePointGroup="0" ma:internalName="Ansva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eringar" ma:readOnly="false" ma:fieldId="{5cf76f15-5ced-4ddc-b409-7134ff3c332f}" ma:taxonomyMulti="true" ma:sspId="9a5619e2-f16e-4d65-a30a-2edc8d231df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ffb705-5c96-4064-b5f3-53d307f115d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1d9c730-a6b5-4535-90fe-030b1b23dfe0}" ma:internalName="TaxCatchAll" ma:showField="CatchAllData" ma:web="09ffb705-5c96-4064-b5f3-53d307f115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891E59-8D54-4EEE-8F01-6A31B3023E97}"/>
</file>

<file path=customXml/itemProps2.xml><?xml version="1.0" encoding="utf-8"?>
<ds:datastoreItem xmlns:ds="http://schemas.openxmlformats.org/officeDocument/2006/customXml" ds:itemID="{D5CE5FA7-FB84-4F41-8520-765155DA9574}"/>
</file>

<file path=customXml/itemProps3.xml><?xml version="1.0" encoding="utf-8"?>
<ds:datastoreItem xmlns:ds="http://schemas.openxmlformats.org/officeDocument/2006/customXml" ds:itemID="{B8B21610-03B4-494F-AED1-B81B3B2317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Wreland</dc:creator>
  <cp:keywords/>
  <dc:description/>
  <cp:lastModifiedBy/>
  <cp:revision/>
  <dcterms:created xsi:type="dcterms:W3CDTF">2025-08-04T12:26:20Z</dcterms:created>
  <dcterms:modified xsi:type="dcterms:W3CDTF">2026-10-21T07:52:34Z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0x010100DD8C1D38B98FEF4C9E735BC6E7825EA7</vt:lpwstr>
  </property>
  <property fmtid="{D5CDD505-2E9C-101B-9397-08002B2CF9AE}" pid="3" name="Order">
    <vt:r8>262500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